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29610" yWindow="180" windowWidth="9720" windowHeight="7260" activeTab="3"/>
  </bookViews>
  <sheets>
    <sheet name="ССР-бц" sheetId="2" r:id="rId1"/>
    <sheet name="ССР-тц" sheetId="5" r:id="rId2"/>
    <sheet name="ОСР-бц" sheetId="4" r:id="rId3"/>
    <sheet name="ОСР-тц" sheetId="6" r:id="rId4"/>
  </sheets>
  <definedNames>
    <definedName name="_xlnm.Print_Titles" localSheetId="2">'ОСР-бц'!$13:$13</definedName>
    <definedName name="_xlnm.Print_Titles" localSheetId="0">'ССР-бц'!$22:$22</definedName>
    <definedName name="_xlnm.Print_Titles" localSheetId="1">'ССР-тц'!$22:$22</definedName>
  </definedNames>
  <calcPr calcId="114210" fullCalcOnLoad="1"/>
</workbook>
</file>

<file path=xl/calcChain.xml><?xml version="1.0" encoding="utf-8"?>
<calcChain xmlns="http://schemas.openxmlformats.org/spreadsheetml/2006/main">
  <c r="G78" i="5"/>
  <c r="G78" i="2"/>
  <c r="I18" i="6"/>
  <c r="D18"/>
  <c r="I18" i="4"/>
  <c r="D18"/>
  <c r="I17" i="6"/>
  <c r="D17"/>
  <c r="I16"/>
  <c r="D16"/>
  <c r="I16" i="4"/>
  <c r="D16"/>
  <c r="I15" i="6"/>
  <c r="D15"/>
  <c r="I15" i="4"/>
  <c r="D15"/>
  <c r="I14" i="6"/>
  <c r="D14"/>
  <c r="I14" i="4"/>
  <c r="D14"/>
  <c r="I17"/>
  <c r="D17"/>
  <c r="F29" i="5"/>
  <c r="E29"/>
  <c r="G20" i="6"/>
  <c r="F20"/>
  <c r="E20"/>
  <c r="H18"/>
  <c r="H17"/>
  <c r="H16"/>
  <c r="H15"/>
  <c r="A15"/>
  <c r="A16"/>
  <c r="A17"/>
  <c r="A18"/>
  <c r="I20"/>
  <c r="I7"/>
  <c r="D20"/>
  <c r="D29" i="5"/>
  <c r="H14" i="6"/>
  <c r="H20"/>
  <c r="I8"/>
  <c r="I6"/>
  <c r="E81" i="5"/>
  <c r="F81"/>
  <c r="D81"/>
  <c r="E81" i="2"/>
  <c r="F81"/>
  <c r="D81"/>
  <c r="G79" i="5"/>
  <c r="H79"/>
  <c r="G81"/>
  <c r="G59"/>
  <c r="G55"/>
  <c r="G79" i="2"/>
  <c r="H79"/>
  <c r="H78"/>
  <c r="G75"/>
  <c r="F75"/>
  <c r="E75"/>
  <c r="D75"/>
  <c r="H74"/>
  <c r="F71"/>
  <c r="E71"/>
  <c r="D71"/>
  <c r="G64"/>
  <c r="F64"/>
  <c r="G57"/>
  <c r="F57"/>
  <c r="G50"/>
  <c r="F50"/>
  <c r="E50"/>
  <c r="D50"/>
  <c r="H49"/>
  <c r="G46"/>
  <c r="F46"/>
  <c r="E46"/>
  <c r="D46"/>
  <c r="H45"/>
  <c r="G42"/>
  <c r="F42"/>
  <c r="E42"/>
  <c r="D42"/>
  <c r="H41"/>
  <c r="H42"/>
  <c r="G38"/>
  <c r="F38"/>
  <c r="E38"/>
  <c r="D38"/>
  <c r="H37"/>
  <c r="G34"/>
  <c r="F34"/>
  <c r="E34"/>
  <c r="D34"/>
  <c r="H33"/>
  <c r="G30"/>
  <c r="G26"/>
  <c r="F26"/>
  <c r="D26"/>
  <c r="G81"/>
  <c r="H81"/>
  <c r="G52"/>
  <c r="G59"/>
  <c r="G66"/>
  <c r="H34"/>
  <c r="H50"/>
  <c r="H75"/>
  <c r="H38"/>
  <c r="H46"/>
  <c r="H78" i="5"/>
  <c r="E50"/>
  <c r="H45"/>
  <c r="D26"/>
  <c r="F26"/>
  <c r="G26"/>
  <c r="G30"/>
  <c r="H33"/>
  <c r="D34"/>
  <c r="E34"/>
  <c r="F34"/>
  <c r="G34"/>
  <c r="H37"/>
  <c r="D38"/>
  <c r="E38"/>
  <c r="F38"/>
  <c r="G38"/>
  <c r="H41"/>
  <c r="H42"/>
  <c r="D42"/>
  <c r="E42"/>
  <c r="F42"/>
  <c r="G42"/>
  <c r="E46"/>
  <c r="F46"/>
  <c r="G46"/>
  <c r="H49"/>
  <c r="D50"/>
  <c r="F50"/>
  <c r="G50"/>
  <c r="G57"/>
  <c r="F64"/>
  <c r="D71"/>
  <c r="E71"/>
  <c r="F71"/>
  <c r="H74"/>
  <c r="D75"/>
  <c r="E75"/>
  <c r="F75"/>
  <c r="G75"/>
  <c r="A15" i="4"/>
  <c r="A16"/>
  <c r="A17"/>
  <c r="A18"/>
  <c r="H38" i="5"/>
  <c r="H34"/>
  <c r="H75"/>
  <c r="G52"/>
  <c r="D46"/>
  <c r="H46"/>
  <c r="H81"/>
  <c r="H50"/>
  <c r="H17" i="4"/>
  <c r="H18"/>
  <c r="I20"/>
  <c r="I7"/>
  <c r="G20"/>
  <c r="F20"/>
  <c r="E20"/>
  <c r="E29" i="2"/>
  <c r="D20" i="4"/>
  <c r="D29" i="2"/>
  <c r="H16" i="4"/>
  <c r="H15"/>
  <c r="H14"/>
  <c r="E30" i="2"/>
  <c r="E30" i="5"/>
  <c r="F29" i="2"/>
  <c r="D30"/>
  <c r="H29"/>
  <c r="D30" i="5"/>
  <c r="D52"/>
  <c r="D55"/>
  <c r="H20" i="4"/>
  <c r="I8"/>
  <c r="I6"/>
  <c r="F30" i="2"/>
  <c r="F52"/>
  <c r="F59"/>
  <c r="F66"/>
  <c r="F83"/>
  <c r="F85"/>
  <c r="F30" i="5"/>
  <c r="F52"/>
  <c r="D52" i="2"/>
  <c r="D55"/>
  <c r="F55" i="5"/>
  <c r="F57"/>
  <c r="H30"/>
  <c r="H29"/>
  <c r="H30" i="2"/>
  <c r="F89"/>
  <c r="D57"/>
  <c r="D59"/>
  <c r="D57" i="5"/>
  <c r="D59"/>
  <c r="F59"/>
  <c r="F66"/>
  <c r="F83"/>
  <c r="D64" i="2"/>
  <c r="D66"/>
  <c r="D83"/>
  <c r="D85"/>
  <c r="F85" i="5"/>
  <c r="F89"/>
  <c r="F91"/>
  <c r="D89" i="2"/>
  <c r="D64" i="5"/>
  <c r="F93"/>
  <c r="D66"/>
  <c r="D83"/>
  <c r="D85"/>
  <c r="D89"/>
  <c r="D91"/>
  <c r="D93"/>
  <c r="G64"/>
  <c r="G66"/>
  <c r="H25"/>
  <c r="E26"/>
  <c r="E52"/>
  <c r="E55"/>
  <c r="H55"/>
  <c r="H26"/>
  <c r="H52"/>
  <c r="E57"/>
  <c r="E59"/>
  <c r="H57"/>
  <c r="H59"/>
  <c r="H62"/>
  <c r="E64"/>
  <c r="H64"/>
  <c r="E66"/>
  <c r="H66"/>
  <c r="G69"/>
  <c r="E83"/>
  <c r="E85"/>
  <c r="H69"/>
  <c r="G71"/>
  <c r="H71"/>
  <c r="G83"/>
  <c r="G85"/>
  <c r="E89"/>
  <c r="E91"/>
  <c r="H85"/>
  <c r="G89"/>
  <c r="G91"/>
  <c r="H83"/>
  <c r="H89"/>
  <c r="H91"/>
  <c r="E93"/>
  <c r="H25" i="2"/>
  <c r="E26"/>
  <c r="H26"/>
  <c r="G93" i="5"/>
  <c r="H93"/>
  <c r="C6"/>
  <c r="E52" i="2"/>
  <c r="E55"/>
  <c r="H52"/>
  <c r="H55"/>
  <c r="E57"/>
  <c r="H57"/>
  <c r="E59"/>
  <c r="H59"/>
  <c r="E64"/>
  <c r="H62"/>
  <c r="H64"/>
  <c r="E66"/>
  <c r="H66"/>
  <c r="G69"/>
  <c r="E83"/>
  <c r="E85"/>
  <c r="G71"/>
  <c r="H69"/>
  <c r="E89"/>
  <c r="H71"/>
  <c r="G83"/>
  <c r="G85"/>
  <c r="H85"/>
  <c r="H83"/>
  <c r="G89"/>
  <c r="H89"/>
  <c r="C6"/>
</calcChain>
</file>

<file path=xl/comments1.xml><?xml version="1.0" encoding="utf-8"?>
<comments xmlns="http://schemas.openxmlformats.org/spreadsheetml/2006/main">
  <authors>
    <author>&lt;&gt;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</commentList>
</comments>
</file>

<file path=xl/comments2.xml><?xml version="1.0" encoding="utf-8"?>
<comments xmlns="http://schemas.openxmlformats.org/spreadsheetml/2006/main">
  <authors>
    <author>&lt;&gt;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</commentList>
</comments>
</file>

<file path=xl/sharedStrings.xml><?xml version="1.0" encoding="utf-8"?>
<sst xmlns="http://schemas.openxmlformats.org/spreadsheetml/2006/main" count="291" uniqueCount="137">
  <si>
    <t xml:space="preserve">СВОДНЫЙ СМЕТНЫЙ РАСЧЕТ СТОИМОСТИ СТРОИТЕЛЬСТВА </t>
  </si>
  <si>
    <t>№п/п</t>
  </si>
  <si>
    <t xml:space="preserve">расчетов </t>
  </si>
  <si>
    <t>и смет</t>
  </si>
  <si>
    <t>работ и затрат</t>
  </si>
  <si>
    <t>Сметная стоимость,тыс.руб.</t>
  </si>
  <si>
    <t>строительных</t>
  </si>
  <si>
    <t>работ</t>
  </si>
  <si>
    <t>монтажных</t>
  </si>
  <si>
    <t>оборудования,</t>
  </si>
  <si>
    <t>мебели,</t>
  </si>
  <si>
    <t>инвентаря</t>
  </si>
  <si>
    <t>прочих</t>
  </si>
  <si>
    <t>затрат</t>
  </si>
  <si>
    <t>сметная</t>
  </si>
  <si>
    <t>стоимость</t>
  </si>
  <si>
    <t>Глава 1.Подготовка территории строительства</t>
  </si>
  <si>
    <t>ИТОГО по главе 1</t>
  </si>
  <si>
    <t>ИТОГО по главе 2</t>
  </si>
  <si>
    <t>Глава 4.Объекты энергетического хозяйства</t>
  </si>
  <si>
    <t>ИТОГО по главе 4</t>
  </si>
  <si>
    <t>Глава 5. Объекты транспортного хоз-ва и связи</t>
  </si>
  <si>
    <t>ИТОГО по главе 5</t>
  </si>
  <si>
    <t>ИТОГО по главе 6</t>
  </si>
  <si>
    <t>ИТОГО по главе 7</t>
  </si>
  <si>
    <t>ИТОГО по главам 1-7</t>
  </si>
  <si>
    <t>Глава 8.Временные здания и сооружения</t>
  </si>
  <si>
    <t>Итого по главе 8</t>
  </si>
  <si>
    <t>Глава 9.Прочие работы и затраты</t>
  </si>
  <si>
    <t>ИТОГО по главам 1-8</t>
  </si>
  <si>
    <t>Итого по главе 9</t>
  </si>
  <si>
    <t>ИТОГО по главам 1-9</t>
  </si>
  <si>
    <t>Итого по главе 10</t>
  </si>
  <si>
    <t>Итого по главе 12</t>
  </si>
  <si>
    <t>ИТОГО по главам 1-12</t>
  </si>
  <si>
    <t>(ссылка на документ об утверждении)</t>
  </si>
  <si>
    <t>Резерв средств на непредвиденные работы</t>
  </si>
  <si>
    <t>ДИРЕКТОР ПРОЕКТНОЙ ОРГАНИЗАЦИИ</t>
  </si>
  <si>
    <t>ГЛАВНЫЙ ИНЖЕНЕР  ПРОЕКТА</t>
  </si>
  <si>
    <t>ЗАКАЗЧИК</t>
  </si>
  <si>
    <t>Глава 3.Объекты подсобного и обслуживающего назначения</t>
  </si>
  <si>
    <t>ИТОГО по главе 3</t>
  </si>
  <si>
    <t>затрат нет</t>
  </si>
  <si>
    <t>Глава11.Подготовка эксплуатационных кадров</t>
  </si>
  <si>
    <t>ИТОГО по главе 11</t>
  </si>
  <si>
    <t>Номера сметных</t>
  </si>
  <si>
    <t>Наименование глав,объектов,</t>
  </si>
  <si>
    <t xml:space="preserve">Общая </t>
  </si>
  <si>
    <t>НАЧАЛЬНИК ОТДЕЛА</t>
  </si>
  <si>
    <t>Заказчик</t>
  </si>
  <si>
    <t>(наименование организации)</t>
  </si>
  <si>
    <t>"Утвержден" "     " __________________20____г.</t>
  </si>
  <si>
    <t xml:space="preserve"> тыс.руб.</t>
  </si>
  <si>
    <t>В тои числе возвратных сумм</t>
  </si>
  <si>
    <t>"____" _________ 20 ___ г.</t>
  </si>
  <si>
    <t>(КАПИТАЛЬНОГО РЕМОНТА)</t>
  </si>
  <si>
    <r>
      <t>(</t>
    </r>
    <r>
      <rPr>
        <sz val="8"/>
        <rFont val="Arial"/>
        <family val="2"/>
        <charset val="204"/>
      </rPr>
      <t>наименование стройки (ремонтируемого объекта))</t>
    </r>
  </si>
  <si>
    <t>ГСН 81-05-01-2001</t>
  </si>
  <si>
    <t>МДС 81-35.2004</t>
  </si>
  <si>
    <t>п.4.96</t>
  </si>
  <si>
    <t>Глава 2.Основные объекты строительства</t>
  </si>
  <si>
    <t>Форма № 3</t>
  </si>
  <si>
    <t>(объектная смета)</t>
  </si>
  <si>
    <t>на строительство</t>
  </si>
  <si>
    <t>Сметная стоимость ________________________________________________________________________________________________________________</t>
  </si>
  <si>
    <t>тыс. руб.</t>
  </si>
  <si>
    <t>Средства на оплату труда __________________________________________________________________________________________________________</t>
  </si>
  <si>
    <t>Расчетный измеритель единичной стоимости _____________________________________________________________________________________________</t>
  </si>
  <si>
    <t>Глава 2. ОСНОВНЫЕ ОБЪЕКТЫ СТРОИТЕЛЬСТВА</t>
  </si>
  <si>
    <t>Составлен в ценах по состоянию на 01.01.2000 г.</t>
  </si>
  <si>
    <t>Номер по порядку</t>
  </si>
  <si>
    <t xml:space="preserve">Номера сметных расчетов (смет) </t>
  </si>
  <si>
    <t>Наименование работ</t>
  </si>
  <si>
    <t>Сметная стоимость, тыс.руб.</t>
  </si>
  <si>
    <t>Средства на оплату труда, тыс.руб.</t>
  </si>
  <si>
    <t>Показатели единичной стоимости</t>
  </si>
  <si>
    <t>Обоснование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</si>
  <si>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</si>
  <si>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</si>
  <si>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</si>
  <si>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</si>
  <si>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всего</t>
  </si>
  <si>
    <t>ИТОГО:</t>
  </si>
  <si>
    <t>Главный инженер проекта __________________________________________________________________________________________________________</t>
  </si>
  <si>
    <t>(подпись, Ф.И.О.)</t>
  </si>
  <si>
    <t>Начальник __________________________________________________________</t>
  </si>
  <si>
    <t>отдела __________________________________________________________________________________</t>
  </si>
  <si>
    <t>(наименование)</t>
  </si>
  <si>
    <t>Составил ___________________________________________________________________________________________________________________</t>
  </si>
  <si>
    <t>(должность, подпись, Ф.И.О.)</t>
  </si>
  <si>
    <t>Проверил __________________________________________________________________________________________________________________________</t>
  </si>
  <si>
    <t>ИТОГО ПО СМЕТЕ</t>
  </si>
  <si>
    <t>ВСЕГО ПО СМЕТЕ С НДС</t>
  </si>
  <si>
    <t>Составлен в ценах по состоянию на 01.01.2000 года</t>
  </si>
  <si>
    <t>Проектные работы</t>
  </si>
  <si>
    <t>Договор</t>
  </si>
  <si>
    <t xml:space="preserve"> 02-01-01</t>
  </si>
  <si>
    <t xml:space="preserve"> 02-01-02</t>
  </si>
  <si>
    <t xml:space="preserve"> 02-01-03</t>
  </si>
  <si>
    <t xml:space="preserve"> 02-01-04</t>
  </si>
  <si>
    <t>ОБЪЕКТНЫЙ СМЕТНЫЙ РАСЧЕТ № 02-01</t>
  </si>
  <si>
    <t xml:space="preserve"> 02-01-05</t>
  </si>
  <si>
    <t>Сводный сметный расчет в сумме</t>
  </si>
  <si>
    <t>ОСР № 02-01</t>
  </si>
  <si>
    <t>Глава 7. Благоустройство и озеленение территории</t>
  </si>
  <si>
    <t>Глава 10.Содержание службы заказчика-застройщика (технического надзора) строящегося предприятия</t>
  </si>
  <si>
    <t>Глава 12.Проектные и изыскательские работы, авторский надзор</t>
  </si>
  <si>
    <t>Глава 6.Наружные сети и сооружения водоснабжения, канализации, теплоснабжения и газоснабжения</t>
  </si>
  <si>
    <t>Пост.Правит.РФ</t>
  </si>
  <si>
    <t>Строительный контроль 2,14 %</t>
  </si>
  <si>
    <t>от 21.06.10г. № 468</t>
  </si>
  <si>
    <t>НДС 20 %</t>
  </si>
  <si>
    <t>Обустройство сквера</t>
  </si>
  <si>
    <t>и затраты 2 %</t>
  </si>
  <si>
    <t>Пост.Прав.РФ №</t>
  </si>
  <si>
    <t>Экспертиза проекта</t>
  </si>
  <si>
    <t>145 от 05.03.2007 г.</t>
  </si>
  <si>
    <t>Вертикальная планировка</t>
  </si>
  <si>
    <t>Благоустройство</t>
  </si>
  <si>
    <t>Ограждение</t>
  </si>
  <si>
    <t>Озеленение</t>
  </si>
  <si>
    <t>Малые архитектурные формы</t>
  </si>
  <si>
    <t xml:space="preserve"> </t>
  </si>
  <si>
    <t>прил.1, п.5.4</t>
  </si>
  <si>
    <t>Временные здания и сооружения 3,1 %</t>
  </si>
  <si>
    <t>Обустройство сквера возле дома по адресу: Челябинская область, Кунашакский район,</t>
  </si>
  <si>
    <t>Составлен в ценах по состоянию на 2 квартал 2019 года</t>
  </si>
  <si>
    <t>Составлен в ценах по состоянию на 2 квартал 2019 г.</t>
  </si>
  <si>
    <t>ГЛАВНЫЙ АРХИТЕКТОР ПРОЕКТА</t>
  </si>
  <si>
    <t>ЗАКАЗЧИК - ГЛАВА СЕЛЬСКОГО ПОСЕЛЕНИЯ</t>
  </si>
  <si>
    <t>А.З Хафизов</t>
  </si>
  <si>
    <t>А.С. Ершов</t>
  </si>
  <si>
    <t>А.Е. Иванов</t>
  </si>
  <si>
    <t>п.Муслюмово жд. ст., ул.Лесная д.2 "д, е"</t>
  </si>
  <si>
    <t>п.Муслюмово жд. ст., ул.Лесная д2 "д, е"</t>
  </si>
  <si>
    <t xml:space="preserve">Стройка: Обустройство сквера возле дома по адресу: Челябинская область, Кунашакский район, п.Муслюмово жд. ст., ул.Лесная д2 "д, е" </t>
  </si>
  <si>
    <t>Стройка: Обустройство сквера возле дома по адресу: Челябинская область, Кунашакский район, п.Муслюмово жд. ст., ул.Лесная д2 "д, е"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</si>
</sst>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8"/>
      <color indexed="8"/>
      <name val="Verdana"/>
      <family val="2"/>
      <charset val="204"/>
    </font>
    <font>
      <sz val="9"/>
      <name val="Arial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>
      <alignment horizontal="center"/>
    </xf>
  </cellStyleXfs>
  <cellXfs count="127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4" fillId="0" borderId="5" xfId="0" applyFont="1" applyBorder="1"/>
    <xf numFmtId="0" fontId="2" fillId="0" borderId="5" xfId="0" applyFont="1" applyBorder="1"/>
    <xf numFmtId="0" fontId="5" fillId="0" borderId="5" xfId="0" applyFont="1" applyBorder="1"/>
    <xf numFmtId="0" fontId="0" fillId="0" borderId="15" xfId="0" applyBorder="1"/>
    <xf numFmtId="0" fontId="0" fillId="0" borderId="16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0" xfId="0" applyFont="1" applyBorder="1"/>
    <xf numFmtId="0" fontId="2" fillId="0" borderId="25" xfId="0" applyFont="1" applyBorder="1" applyAlignment="1">
      <alignment horizontal="center"/>
    </xf>
    <xf numFmtId="16" fontId="2" fillId="0" borderId="0" xfId="0" applyNumberFormat="1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5" fillId="0" borderId="10" xfId="0" applyFont="1" applyBorder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0" fontId="5" fillId="0" borderId="0" xfId="0" applyFont="1" applyBorder="1"/>
    <xf numFmtId="2" fontId="2" fillId="0" borderId="1" xfId="0" applyNumberFormat="1" applyFont="1" applyBorder="1"/>
    <xf numFmtId="0" fontId="0" fillId="0" borderId="26" xfId="0" applyBorder="1"/>
    <xf numFmtId="0" fontId="7" fillId="0" borderId="0" xfId="0" applyFont="1"/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2" fontId="2" fillId="0" borderId="27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9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2" fillId="0" borderId="28" xfId="0" applyNumberFormat="1" applyFont="1" applyBorder="1" applyAlignment="1">
      <alignment horizontal="center"/>
    </xf>
    <xf numFmtId="2" fontId="0" fillId="0" borderId="11" xfId="0" applyNumberFormat="1" applyBorder="1"/>
    <xf numFmtId="2" fontId="0" fillId="0" borderId="33" xfId="0" applyNumberFormat="1" applyBorder="1"/>
    <xf numFmtId="2" fontId="0" fillId="0" borderId="0" xfId="0" applyNumberForma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right"/>
    </xf>
    <xf numFmtId="0" fontId="0" fillId="0" borderId="1" xfId="0" applyFont="1" applyBorder="1" applyAlignment="1"/>
    <xf numFmtId="0" fontId="11" fillId="0" borderId="0" xfId="0" applyFont="1" applyAlignment="1"/>
    <xf numFmtId="0" fontId="12" fillId="0" borderId="34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8" fillId="0" borderId="0" xfId="0" applyFont="1"/>
    <xf numFmtId="0" fontId="11" fillId="0" borderId="0" xfId="0" applyFont="1" applyBorder="1"/>
    <xf numFmtId="0" fontId="10" fillId="0" borderId="0" xfId="0" applyFont="1"/>
    <xf numFmtId="0" fontId="2" fillId="0" borderId="5" xfId="0" applyFont="1" applyBorder="1" applyAlignment="1">
      <alignment horizontal="center" wrapText="1"/>
    </xf>
    <xf numFmtId="0" fontId="0" fillId="0" borderId="23" xfId="0" applyBorder="1"/>
    <xf numFmtId="4" fontId="0" fillId="0" borderId="0" xfId="0" applyNumberFormat="1" applyAlignment="1">
      <alignment horizontal="center"/>
    </xf>
    <xf numFmtId="4" fontId="5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right"/>
    </xf>
    <xf numFmtId="0" fontId="13" fillId="0" borderId="0" xfId="1" applyFont="1" applyAlignment="1">
      <alignment wrapText="1"/>
    </xf>
    <xf numFmtId="2" fontId="8" fillId="0" borderId="0" xfId="0" applyNumberFormat="1" applyFont="1" applyAlignment="1">
      <alignment horizontal="center"/>
    </xf>
    <xf numFmtId="0" fontId="5" fillId="0" borderId="1" xfId="0" applyFont="1" applyBorder="1" applyAlignment="1"/>
    <xf numFmtId="0" fontId="2" fillId="0" borderId="5" xfId="0" applyFont="1" applyBorder="1" applyAlignment="1">
      <alignment horizontal="center"/>
    </xf>
    <xf numFmtId="0" fontId="5" fillId="0" borderId="5" xfId="0" applyFont="1" applyBorder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2" fillId="0" borderId="20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0" xfId="1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Обычный" xfId="0" builtinId="0"/>
    <cellStyle name="Титул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00"/>
  <sheetViews>
    <sheetView topLeftCell="A70" workbookViewId="0">
      <selection activeCell="A15" sqref="A15:H15"/>
    </sheetView>
  </sheetViews>
  <sheetFormatPr defaultRowHeight="12.75"/>
  <cols>
    <col min="2" max="2" width="17.85546875" customWidth="1"/>
    <col min="3" max="3" width="42.28515625" customWidth="1"/>
    <col min="4" max="4" width="12.85546875" customWidth="1"/>
    <col min="5" max="5" width="11" customWidth="1"/>
    <col min="6" max="6" width="14.7109375" customWidth="1"/>
    <col min="7" max="7" width="12" customWidth="1"/>
    <col min="8" max="8" width="16" customWidth="1"/>
  </cols>
  <sheetData>
    <row r="2" spans="1:8">
      <c r="A2" s="51" t="s">
        <v>49</v>
      </c>
      <c r="B2" s="52"/>
      <c r="C2" s="52"/>
      <c r="D2" s="51"/>
    </row>
    <row r="3" spans="1:8">
      <c r="A3" s="51"/>
      <c r="B3" s="115" t="s">
        <v>50</v>
      </c>
      <c r="C3" s="115"/>
      <c r="D3" s="51"/>
    </row>
    <row r="4" spans="1:8">
      <c r="A4" s="51" t="s">
        <v>51</v>
      </c>
      <c r="B4" s="53"/>
      <c r="C4" s="53"/>
      <c r="D4" s="51"/>
    </row>
    <row r="5" spans="1:8">
      <c r="A5" s="48"/>
      <c r="B5" s="54"/>
      <c r="C5" s="3"/>
    </row>
    <row r="6" spans="1:8" ht="12.75" customHeight="1">
      <c r="A6" s="116" t="s">
        <v>102</v>
      </c>
      <c r="B6" s="116"/>
      <c r="C6" s="55">
        <f>H89</f>
        <v>339.54199999999997</v>
      </c>
      <c r="D6" s="48" t="s">
        <v>52</v>
      </c>
    </row>
    <row r="7" spans="1:8">
      <c r="A7" s="51" t="s">
        <v>53</v>
      </c>
      <c r="B7" s="54"/>
      <c r="C7" s="56"/>
      <c r="D7" s="48" t="s">
        <v>52</v>
      </c>
    </row>
    <row r="8" spans="1:8">
      <c r="A8" s="49"/>
      <c r="B8" s="49"/>
      <c r="C8" s="2"/>
      <c r="D8" s="2"/>
    </row>
    <row r="9" spans="1:8">
      <c r="A9" s="115" t="s">
        <v>35</v>
      </c>
      <c r="B9" s="115"/>
      <c r="C9" s="115"/>
      <c r="D9" s="115"/>
    </row>
    <row r="10" spans="1:8">
      <c r="A10" s="57" t="s">
        <v>54</v>
      </c>
      <c r="B10" s="54"/>
      <c r="C10" s="3"/>
      <c r="D10" s="3"/>
    </row>
    <row r="11" spans="1:8">
      <c r="A11" s="57"/>
    </row>
    <row r="12" spans="1:8">
      <c r="A12" s="117" t="s">
        <v>0</v>
      </c>
      <c r="B12" s="117"/>
      <c r="C12" s="117"/>
      <c r="D12" s="117"/>
      <c r="E12" s="117"/>
      <c r="F12" s="117"/>
      <c r="G12" s="117"/>
      <c r="H12" s="117"/>
    </row>
    <row r="13" spans="1:8">
      <c r="A13" s="117" t="s">
        <v>55</v>
      </c>
      <c r="B13" s="117"/>
      <c r="C13" s="117"/>
      <c r="D13" s="117"/>
      <c r="E13" s="117"/>
      <c r="F13" s="117"/>
      <c r="G13" s="117"/>
      <c r="H13" s="117"/>
    </row>
    <row r="14" spans="1:8">
      <c r="A14" s="109" t="s">
        <v>125</v>
      </c>
      <c r="B14" s="109"/>
      <c r="C14" s="109"/>
      <c r="D14" s="109"/>
      <c r="E14" s="109"/>
      <c r="F14" s="109"/>
      <c r="G14" s="109"/>
      <c r="H14" s="109"/>
    </row>
    <row r="15" spans="1:8">
      <c r="A15" s="109" t="s">
        <v>133</v>
      </c>
      <c r="B15" s="109"/>
      <c r="C15" s="109"/>
      <c r="D15" s="109"/>
      <c r="E15" s="109"/>
      <c r="F15" s="109"/>
      <c r="G15" s="109"/>
      <c r="H15" s="109"/>
    </row>
    <row r="16" spans="1:8">
      <c r="A16" s="110" t="s">
        <v>56</v>
      </c>
      <c r="B16" s="111"/>
      <c r="C16" s="111"/>
      <c r="D16" s="111"/>
      <c r="E16" s="111"/>
      <c r="F16" s="111"/>
      <c r="G16" s="111"/>
      <c r="H16" s="111"/>
    </row>
    <row r="17" spans="1:8" ht="13.5" thickBot="1">
      <c r="A17" s="48" t="s">
        <v>93</v>
      </c>
    </row>
    <row r="18" spans="1:8">
      <c r="A18" s="8" t="s">
        <v>1</v>
      </c>
      <c r="B18" s="25" t="s">
        <v>45</v>
      </c>
      <c r="C18" s="27" t="s">
        <v>46</v>
      </c>
      <c r="D18" s="112" t="s">
        <v>5</v>
      </c>
      <c r="E18" s="113"/>
      <c r="F18" s="113"/>
      <c r="G18" s="114"/>
      <c r="H18" s="31" t="s">
        <v>47</v>
      </c>
    </row>
    <row r="19" spans="1:8">
      <c r="A19" s="9"/>
      <c r="B19" s="23" t="s">
        <v>2</v>
      </c>
      <c r="C19" s="22" t="s">
        <v>4</v>
      </c>
      <c r="D19" s="29" t="s">
        <v>6</v>
      </c>
      <c r="E19" s="22" t="s">
        <v>8</v>
      </c>
      <c r="F19" s="29" t="s">
        <v>9</v>
      </c>
      <c r="G19" s="22" t="s">
        <v>12</v>
      </c>
      <c r="H19" s="32" t="s">
        <v>14</v>
      </c>
    </row>
    <row r="20" spans="1:8">
      <c r="A20" s="9"/>
      <c r="B20" s="23" t="s">
        <v>3</v>
      </c>
      <c r="C20" s="22"/>
      <c r="D20" s="29" t="s">
        <v>7</v>
      </c>
      <c r="E20" s="22" t="s">
        <v>7</v>
      </c>
      <c r="F20" s="29" t="s">
        <v>10</v>
      </c>
      <c r="G20" s="22" t="s">
        <v>13</v>
      </c>
      <c r="H20" s="32" t="s">
        <v>15</v>
      </c>
    </row>
    <row r="21" spans="1:8" ht="13.5" thickBot="1">
      <c r="A21" s="10"/>
      <c r="B21" s="26"/>
      <c r="C21" s="28"/>
      <c r="D21" s="30"/>
      <c r="E21" s="28"/>
      <c r="F21" s="30" t="s">
        <v>11</v>
      </c>
      <c r="G21" s="28"/>
      <c r="H21" s="33"/>
    </row>
    <row r="22" spans="1:8" ht="13.5" thickBot="1">
      <c r="A22" s="4">
        <v>1</v>
      </c>
      <c r="B22" s="14">
        <v>2</v>
      </c>
      <c r="C22" s="16">
        <v>3</v>
      </c>
      <c r="D22" s="5">
        <v>4</v>
      </c>
      <c r="E22" s="16">
        <v>5</v>
      </c>
      <c r="F22" s="5">
        <v>6</v>
      </c>
      <c r="G22" s="16">
        <v>7</v>
      </c>
      <c r="H22" s="6">
        <v>8</v>
      </c>
    </row>
    <row r="23" spans="1:8">
      <c r="A23" s="20"/>
      <c r="B23" s="3"/>
      <c r="C23" s="7"/>
      <c r="D23" s="3"/>
      <c r="E23" s="7"/>
      <c r="F23" s="3"/>
      <c r="G23" s="7"/>
      <c r="H23" s="15"/>
    </row>
    <row r="24" spans="1:8">
      <c r="A24" s="21"/>
      <c r="B24" s="3"/>
      <c r="C24" s="17" t="s">
        <v>16</v>
      </c>
      <c r="D24" s="3"/>
      <c r="E24" s="7"/>
      <c r="F24" s="3"/>
      <c r="G24" s="7"/>
      <c r="H24" s="15"/>
    </row>
    <row r="25" spans="1:8">
      <c r="A25" s="34">
        <v>1</v>
      </c>
      <c r="B25" s="35"/>
      <c r="C25" s="7" t="s">
        <v>42</v>
      </c>
      <c r="D25" s="58">
        <v>0</v>
      </c>
      <c r="E25" s="59">
        <v>0</v>
      </c>
      <c r="F25" s="58">
        <v>0</v>
      </c>
      <c r="G25" s="59">
        <v>0</v>
      </c>
      <c r="H25" s="60">
        <f>SUM(D25:G25)</f>
        <v>0</v>
      </c>
    </row>
    <row r="26" spans="1:8">
      <c r="A26" s="38"/>
      <c r="B26" s="39"/>
      <c r="C26" s="42" t="s">
        <v>17</v>
      </c>
      <c r="D26" s="61">
        <f>SUM(D25:D25)</f>
        <v>0</v>
      </c>
      <c r="E26" s="62">
        <f>SUM(E25:E25)</f>
        <v>0</v>
      </c>
      <c r="F26" s="61">
        <f>SUM(F25:F25)</f>
        <v>0</v>
      </c>
      <c r="G26" s="62">
        <f>SUM(G25:G25)</f>
        <v>0</v>
      </c>
      <c r="H26" s="63">
        <f>SUM(D26:G26)</f>
        <v>0</v>
      </c>
    </row>
    <row r="27" spans="1:8">
      <c r="A27" s="34"/>
      <c r="B27" s="35"/>
      <c r="C27" s="18"/>
      <c r="D27" s="64"/>
      <c r="E27" s="59"/>
      <c r="F27" s="58"/>
      <c r="G27" s="24"/>
      <c r="H27" s="36"/>
    </row>
    <row r="28" spans="1:8">
      <c r="A28" s="34"/>
      <c r="B28" s="35"/>
      <c r="C28" s="17" t="s">
        <v>60</v>
      </c>
      <c r="D28" s="58"/>
      <c r="E28" s="59"/>
      <c r="F28" s="58"/>
      <c r="G28" s="59"/>
      <c r="H28" s="60"/>
    </row>
    <row r="29" spans="1:8">
      <c r="A29" s="34">
        <v>2</v>
      </c>
      <c r="B29" s="47" t="s">
        <v>103</v>
      </c>
      <c r="C29" s="108" t="s">
        <v>112</v>
      </c>
      <c r="D29" s="58">
        <f ca="1">'ОСР-бц'!D20</f>
        <v>289.08</v>
      </c>
      <c r="E29" s="59">
        <f ca="1">'ОСР-бц'!E20</f>
        <v>0</v>
      </c>
      <c r="F29" s="58">
        <f ca="1">'ОСР-бц'!F20</f>
        <v>0</v>
      </c>
      <c r="G29" s="59">
        <v>0</v>
      </c>
      <c r="H29" s="60">
        <f>SUM(D29:G29)</f>
        <v>289.08</v>
      </c>
    </row>
    <row r="30" spans="1:8">
      <c r="A30" s="38"/>
      <c r="B30" s="39"/>
      <c r="C30" s="42" t="s">
        <v>18</v>
      </c>
      <c r="D30" s="61">
        <f>SUM(D29:D29)</f>
        <v>289.08</v>
      </c>
      <c r="E30" s="62">
        <f>SUM(E29:E29)</f>
        <v>0</v>
      </c>
      <c r="F30" s="61">
        <f>SUM(F29:F29)</f>
        <v>0</v>
      </c>
      <c r="G30" s="62">
        <f>SUM(G29:G29)</f>
        <v>0</v>
      </c>
      <c r="H30" s="63">
        <f>SUM(D30:G30)</f>
        <v>289.08</v>
      </c>
    </row>
    <row r="31" spans="1:8">
      <c r="A31" s="34"/>
      <c r="B31" s="35"/>
      <c r="C31" s="18"/>
      <c r="D31" s="64"/>
      <c r="E31" s="24"/>
      <c r="F31" s="64"/>
      <c r="G31" s="24"/>
      <c r="H31" s="36"/>
    </row>
    <row r="32" spans="1:8">
      <c r="A32" s="34"/>
      <c r="B32" s="35"/>
      <c r="C32" s="17" t="s">
        <v>40</v>
      </c>
      <c r="D32" s="58"/>
      <c r="E32" s="59"/>
      <c r="F32" s="58"/>
      <c r="G32" s="59"/>
      <c r="H32" s="60"/>
    </row>
    <row r="33" spans="1:8">
      <c r="A33" s="34">
        <v>3</v>
      </c>
      <c r="B33" s="37"/>
      <c r="C33" s="7" t="s">
        <v>42</v>
      </c>
      <c r="D33" s="58">
        <v>0</v>
      </c>
      <c r="E33" s="59">
        <v>0</v>
      </c>
      <c r="F33" s="58">
        <v>0</v>
      </c>
      <c r="G33" s="59">
        <v>0</v>
      </c>
      <c r="H33" s="60">
        <f>SUM(D33:G33)</f>
        <v>0</v>
      </c>
    </row>
    <row r="34" spans="1:8">
      <c r="A34" s="38"/>
      <c r="B34" s="39"/>
      <c r="C34" s="42" t="s">
        <v>41</v>
      </c>
      <c r="D34" s="61">
        <f>SUM(D33:D33)</f>
        <v>0</v>
      </c>
      <c r="E34" s="62">
        <f>SUM(E33:E33)</f>
        <v>0</v>
      </c>
      <c r="F34" s="61">
        <f>SUM(F33:F33)</f>
        <v>0</v>
      </c>
      <c r="G34" s="62">
        <f>SUM(G33:G33)</f>
        <v>0</v>
      </c>
      <c r="H34" s="63">
        <f>SUM(D34:G34)</f>
        <v>0</v>
      </c>
    </row>
    <row r="35" spans="1:8">
      <c r="A35" s="34"/>
      <c r="B35" s="35"/>
      <c r="C35" s="7"/>
      <c r="D35" s="65"/>
      <c r="E35" s="66"/>
      <c r="F35" s="58"/>
      <c r="G35" s="59"/>
      <c r="H35" s="60"/>
    </row>
    <row r="36" spans="1:8">
      <c r="A36" s="34"/>
      <c r="B36" s="35"/>
      <c r="C36" s="17" t="s">
        <v>19</v>
      </c>
      <c r="D36" s="65"/>
      <c r="E36" s="66"/>
      <c r="F36" s="58"/>
      <c r="G36" s="59"/>
      <c r="H36" s="60"/>
    </row>
    <row r="37" spans="1:8">
      <c r="A37" s="34">
        <v>4</v>
      </c>
      <c r="B37" s="37"/>
      <c r="C37" s="7" t="s">
        <v>42</v>
      </c>
      <c r="D37" s="67">
        <v>0</v>
      </c>
      <c r="E37" s="68">
        <v>0</v>
      </c>
      <c r="F37" s="58">
        <v>0</v>
      </c>
      <c r="G37" s="59">
        <v>0</v>
      </c>
      <c r="H37" s="60">
        <f>SUM(D37:G37)</f>
        <v>0</v>
      </c>
    </row>
    <row r="38" spans="1:8">
      <c r="A38" s="38"/>
      <c r="B38" s="39"/>
      <c r="C38" s="42" t="s">
        <v>20</v>
      </c>
      <c r="D38" s="61">
        <f>SUM(D37:D37)</f>
        <v>0</v>
      </c>
      <c r="E38" s="62">
        <f>SUM(E37:E37)</f>
        <v>0</v>
      </c>
      <c r="F38" s="61">
        <f>SUM(F37:F37)</f>
        <v>0</v>
      </c>
      <c r="G38" s="62">
        <f>SUM(G37:G37)</f>
        <v>0</v>
      </c>
      <c r="H38" s="63">
        <f>SUM(D38:G38)</f>
        <v>0</v>
      </c>
    </row>
    <row r="39" spans="1:8">
      <c r="A39" s="34"/>
      <c r="B39" s="35"/>
      <c r="C39" s="7"/>
      <c r="D39" s="58"/>
      <c r="E39" s="59"/>
      <c r="F39" s="58"/>
      <c r="G39" s="59"/>
      <c r="H39" s="60"/>
    </row>
    <row r="40" spans="1:8">
      <c r="A40" s="34"/>
      <c r="B40" s="35"/>
      <c r="C40" s="17" t="s">
        <v>21</v>
      </c>
      <c r="D40" s="58"/>
      <c r="E40" s="59"/>
      <c r="F40" s="58"/>
      <c r="G40" s="59"/>
      <c r="H40" s="60"/>
    </row>
    <row r="41" spans="1:8">
      <c r="A41" s="34">
        <v>5</v>
      </c>
      <c r="B41" s="37"/>
      <c r="C41" s="7" t="s">
        <v>42</v>
      </c>
      <c r="D41" s="58">
        <v>0</v>
      </c>
      <c r="E41" s="59">
        <v>0</v>
      </c>
      <c r="F41" s="58">
        <v>0</v>
      </c>
      <c r="G41" s="59">
        <v>0</v>
      </c>
      <c r="H41" s="60">
        <f>SUM(D41:G41)</f>
        <v>0</v>
      </c>
    </row>
    <row r="42" spans="1:8">
      <c r="A42" s="38"/>
      <c r="B42" s="39"/>
      <c r="C42" s="42" t="s">
        <v>22</v>
      </c>
      <c r="D42" s="61">
        <f>SUM(D41:D41)</f>
        <v>0</v>
      </c>
      <c r="E42" s="62">
        <f>SUM(E41:E41)</f>
        <v>0</v>
      </c>
      <c r="F42" s="61">
        <f>SUM(F41:F41)</f>
        <v>0</v>
      </c>
      <c r="G42" s="62">
        <f>SUM(G41:G41)</f>
        <v>0</v>
      </c>
      <c r="H42" s="63">
        <f>SUM(H41:H41)</f>
        <v>0</v>
      </c>
    </row>
    <row r="43" spans="1:8">
      <c r="A43" s="34"/>
      <c r="B43" s="35"/>
      <c r="C43" s="7"/>
      <c r="D43" s="58"/>
      <c r="E43" s="59"/>
      <c r="F43" s="58"/>
      <c r="G43" s="59"/>
      <c r="H43" s="60"/>
    </row>
    <row r="44" spans="1:8">
      <c r="A44" s="34"/>
      <c r="B44" s="35"/>
      <c r="C44" s="17" t="s">
        <v>107</v>
      </c>
      <c r="D44" s="58"/>
      <c r="E44" s="59"/>
      <c r="F44" s="58"/>
      <c r="G44" s="59"/>
      <c r="H44" s="60"/>
    </row>
    <row r="45" spans="1:8">
      <c r="A45" s="34">
        <v>6</v>
      </c>
      <c r="B45" s="37"/>
      <c r="C45" s="7" t="s">
        <v>42</v>
      </c>
      <c r="D45" s="58">
        <v>0</v>
      </c>
      <c r="E45" s="59">
        <v>0</v>
      </c>
      <c r="F45" s="58">
        <v>0</v>
      </c>
      <c r="G45" s="59">
        <v>0</v>
      </c>
      <c r="H45" s="60">
        <f>SUM(D45:G45)</f>
        <v>0</v>
      </c>
    </row>
    <row r="46" spans="1:8">
      <c r="A46" s="38"/>
      <c r="B46" s="39"/>
      <c r="C46" s="42" t="s">
        <v>23</v>
      </c>
      <c r="D46" s="61">
        <f>SUM(D45:D45)</f>
        <v>0</v>
      </c>
      <c r="E46" s="62">
        <f>SUM(E45:E45)</f>
        <v>0</v>
      </c>
      <c r="F46" s="61">
        <f>SUM(F45:F45)</f>
        <v>0</v>
      </c>
      <c r="G46" s="62">
        <f>SUM(G45:G45)</f>
        <v>0</v>
      </c>
      <c r="H46" s="63">
        <f>SUM(D46:G46)</f>
        <v>0</v>
      </c>
    </row>
    <row r="47" spans="1:8">
      <c r="A47" s="34"/>
      <c r="B47" s="35"/>
      <c r="C47" s="7"/>
      <c r="D47" s="58"/>
      <c r="E47" s="59"/>
      <c r="F47" s="58"/>
      <c r="G47" s="59"/>
      <c r="H47" s="60"/>
    </row>
    <row r="48" spans="1:8">
      <c r="A48" s="34"/>
      <c r="B48" s="35"/>
      <c r="C48" s="17" t="s">
        <v>104</v>
      </c>
      <c r="D48" s="58"/>
      <c r="E48" s="59"/>
      <c r="F48" s="58"/>
      <c r="G48" s="59"/>
      <c r="H48" s="60"/>
    </row>
    <row r="49" spans="1:8">
      <c r="A49" s="34">
        <v>7</v>
      </c>
      <c r="B49" s="47"/>
      <c r="C49" s="7" t="s">
        <v>42</v>
      </c>
      <c r="D49" s="69">
        <v>0</v>
      </c>
      <c r="E49" s="70">
        <v>0</v>
      </c>
      <c r="F49" s="69">
        <v>0</v>
      </c>
      <c r="G49" s="70">
        <v>0</v>
      </c>
      <c r="H49" s="60">
        <f>SUM(D49:G49)</f>
        <v>0</v>
      </c>
    </row>
    <row r="50" spans="1:8">
      <c r="A50" s="38"/>
      <c r="B50" s="39"/>
      <c r="C50" s="42" t="s">
        <v>24</v>
      </c>
      <c r="D50" s="61">
        <f>SUM(D49:D49)</f>
        <v>0</v>
      </c>
      <c r="E50" s="62">
        <f>SUM(E49:E49)</f>
        <v>0</v>
      </c>
      <c r="F50" s="61">
        <f>SUM(F49:F49)</f>
        <v>0</v>
      </c>
      <c r="G50" s="62">
        <f>SUM(G49:G49)</f>
        <v>0</v>
      </c>
      <c r="H50" s="63">
        <f>SUM(D50:G50)</f>
        <v>0</v>
      </c>
    </row>
    <row r="51" spans="1:8">
      <c r="A51" s="34"/>
      <c r="B51" s="35"/>
      <c r="C51" s="7"/>
      <c r="D51" s="58"/>
      <c r="E51" s="59"/>
      <c r="F51" s="58"/>
      <c r="G51" s="59"/>
      <c r="H51" s="60"/>
    </row>
    <row r="52" spans="1:8">
      <c r="A52" s="38"/>
      <c r="B52" s="39"/>
      <c r="C52" s="42" t="s">
        <v>25</v>
      </c>
      <c r="D52" s="61">
        <f>D26+D30+D34+D38+D42+D46+D50</f>
        <v>289.08</v>
      </c>
      <c r="E52" s="62">
        <f>E26+E30+E34+E38+E42+E46+E50</f>
        <v>0</v>
      </c>
      <c r="F52" s="61">
        <f>F26+F30+F34+F38+F42+F46+F50</f>
        <v>0</v>
      </c>
      <c r="G52" s="62">
        <f>G26+G30+G34+G38+G42+G46+G50</f>
        <v>0</v>
      </c>
      <c r="H52" s="63">
        <f>SUM(D52:G52)</f>
        <v>289.08</v>
      </c>
    </row>
    <row r="53" spans="1:8">
      <c r="A53" s="34"/>
      <c r="B53" s="35"/>
      <c r="C53" s="7"/>
      <c r="D53" s="58"/>
      <c r="E53" s="59"/>
      <c r="F53" s="58"/>
      <c r="G53" s="59"/>
      <c r="H53" s="60"/>
    </row>
    <row r="54" spans="1:8">
      <c r="A54" s="34"/>
      <c r="B54" s="35"/>
      <c r="C54" s="17" t="s">
        <v>26</v>
      </c>
      <c r="D54" s="58"/>
      <c r="E54" s="59"/>
      <c r="F54" s="58"/>
      <c r="G54" s="59"/>
      <c r="H54" s="60"/>
    </row>
    <row r="55" spans="1:8">
      <c r="A55" s="40">
        <v>8</v>
      </c>
      <c r="B55" s="43" t="s">
        <v>57</v>
      </c>
      <c r="C55" s="19" t="s">
        <v>124</v>
      </c>
      <c r="D55" s="58">
        <f>ROUND(D52*0.031,2)</f>
        <v>8.9600000000000009</v>
      </c>
      <c r="E55" s="59">
        <f>ROUND(E52*0.031,2)</f>
        <v>0</v>
      </c>
      <c r="F55" s="58">
        <v>0</v>
      </c>
      <c r="G55" s="59">
        <v>0</v>
      </c>
      <c r="H55" s="60">
        <f>SUM(D55:G55)</f>
        <v>8.9600000000000009</v>
      </c>
    </row>
    <row r="56" spans="1:8">
      <c r="A56" s="40"/>
      <c r="B56" s="43" t="s">
        <v>123</v>
      </c>
      <c r="C56" s="50"/>
      <c r="D56" s="59"/>
      <c r="E56" s="71"/>
      <c r="F56" s="59"/>
      <c r="G56" s="71"/>
      <c r="H56" s="72"/>
    </row>
    <row r="57" spans="1:8">
      <c r="A57" s="46"/>
      <c r="B57" s="44"/>
      <c r="C57" s="44" t="s">
        <v>27</v>
      </c>
      <c r="D57" s="73">
        <f>SUM(D55:D55)</f>
        <v>8.9600000000000009</v>
      </c>
      <c r="E57" s="73">
        <f>SUM(E55:E55)</f>
        <v>0</v>
      </c>
      <c r="F57" s="73">
        <f>SUM(F55:F55)</f>
        <v>0</v>
      </c>
      <c r="G57" s="73">
        <f>SUM(G55:G55)</f>
        <v>0</v>
      </c>
      <c r="H57" s="74">
        <f>SUM(D57:G57)</f>
        <v>8.9600000000000009</v>
      </c>
    </row>
    <row r="58" spans="1:8">
      <c r="A58" s="40"/>
      <c r="B58" s="43"/>
      <c r="C58" s="12"/>
      <c r="D58" s="71"/>
      <c r="E58" s="71"/>
      <c r="F58" s="71"/>
      <c r="G58" s="71"/>
      <c r="H58" s="72"/>
    </row>
    <row r="59" spans="1:8">
      <c r="A59" s="46"/>
      <c r="B59" s="44"/>
      <c r="C59" s="44" t="s">
        <v>29</v>
      </c>
      <c r="D59" s="73">
        <f>D52+D57</f>
        <v>298.03999999999996</v>
      </c>
      <c r="E59" s="73">
        <f>E52+E57</f>
        <v>0</v>
      </c>
      <c r="F59" s="73">
        <f>F52+F57</f>
        <v>0</v>
      </c>
      <c r="G59" s="73">
        <f>G52+G57</f>
        <v>0</v>
      </c>
      <c r="H59" s="74">
        <f>SUM(D59:G59)</f>
        <v>298.03999999999996</v>
      </c>
    </row>
    <row r="60" spans="1:8">
      <c r="A60" s="40"/>
      <c r="B60" s="43"/>
      <c r="C60" s="12"/>
      <c r="D60" s="71"/>
      <c r="E60" s="71"/>
      <c r="F60" s="71"/>
      <c r="G60" s="71"/>
      <c r="H60" s="72"/>
    </row>
    <row r="61" spans="1:8">
      <c r="A61" s="40"/>
      <c r="B61" s="43"/>
      <c r="C61" s="45" t="s">
        <v>28</v>
      </c>
      <c r="D61" s="71"/>
      <c r="E61" s="71"/>
      <c r="F61" s="71"/>
      <c r="G61" s="71"/>
      <c r="H61" s="72"/>
    </row>
    <row r="62" spans="1:8">
      <c r="A62" s="34">
        <v>9</v>
      </c>
      <c r="B62" s="35"/>
      <c r="C62" s="50" t="s">
        <v>42</v>
      </c>
      <c r="D62" s="59">
        <v>0</v>
      </c>
      <c r="E62" s="71">
        <v>0</v>
      </c>
      <c r="F62" s="59">
        <v>0</v>
      </c>
      <c r="G62" s="71">
        <v>0</v>
      </c>
      <c r="H62" s="72">
        <f>SUM(D62:G62)</f>
        <v>0</v>
      </c>
    </row>
    <row r="63" spans="1:8">
      <c r="A63" s="34"/>
      <c r="B63" s="35"/>
      <c r="C63" s="50"/>
      <c r="D63" s="59"/>
      <c r="E63" s="71"/>
      <c r="F63" s="59"/>
      <c r="G63" s="71"/>
      <c r="H63" s="72"/>
    </row>
    <row r="64" spans="1:8">
      <c r="A64" s="38"/>
      <c r="B64" s="39"/>
      <c r="C64" s="42" t="s">
        <v>30</v>
      </c>
      <c r="D64" s="61">
        <f>SUM(D62:D63)</f>
        <v>0</v>
      </c>
      <c r="E64" s="62">
        <f>SUM(E62:E63)</f>
        <v>0</v>
      </c>
      <c r="F64" s="61">
        <f>SUM(F62:F63)</f>
        <v>0</v>
      </c>
      <c r="G64" s="62">
        <f>SUM(G62:G63)</f>
        <v>0</v>
      </c>
      <c r="H64" s="63">
        <f>SUM(D64:G64)</f>
        <v>0</v>
      </c>
    </row>
    <row r="65" spans="1:8">
      <c r="A65" s="34"/>
      <c r="B65" s="35"/>
      <c r="C65" s="18"/>
      <c r="D65" s="64"/>
      <c r="E65" s="24"/>
      <c r="F65" s="58"/>
      <c r="G65" s="59"/>
      <c r="H65" s="36"/>
    </row>
    <row r="66" spans="1:8">
      <c r="A66" s="38"/>
      <c r="B66" s="39"/>
      <c r="C66" s="42" t="s">
        <v>31</v>
      </c>
      <c r="D66" s="61">
        <f>D59+D64</f>
        <v>298.03999999999996</v>
      </c>
      <c r="E66" s="62">
        <f>E59+E64</f>
        <v>0</v>
      </c>
      <c r="F66" s="62">
        <f>F59+F64</f>
        <v>0</v>
      </c>
      <c r="G66" s="62">
        <f>G59+G64</f>
        <v>0</v>
      </c>
      <c r="H66" s="63">
        <f>SUM(D66:G66)</f>
        <v>298.03999999999996</v>
      </c>
    </row>
    <row r="67" spans="1:8">
      <c r="A67" s="34"/>
      <c r="B67" s="35"/>
      <c r="C67" s="7"/>
      <c r="D67" s="58"/>
      <c r="E67" s="59"/>
      <c r="F67" s="58"/>
      <c r="G67" s="59"/>
      <c r="H67" s="60"/>
    </row>
    <row r="68" spans="1:8">
      <c r="A68" s="34"/>
      <c r="B68" s="35"/>
      <c r="C68" s="17" t="s">
        <v>105</v>
      </c>
      <c r="D68" s="58"/>
      <c r="E68" s="59"/>
      <c r="F68" s="58"/>
      <c r="G68" s="59"/>
      <c r="H68" s="60"/>
    </row>
    <row r="69" spans="1:8">
      <c r="A69" s="34">
        <v>10</v>
      </c>
      <c r="B69" s="35" t="s">
        <v>108</v>
      </c>
      <c r="C69" s="19" t="s">
        <v>109</v>
      </c>
      <c r="D69" s="58">
        <v>0</v>
      </c>
      <c r="E69" s="59">
        <v>0</v>
      </c>
      <c r="F69" s="58">
        <v>0</v>
      </c>
      <c r="G69" s="70">
        <f>ROUND(H66*0.0214,2)</f>
        <v>6.38</v>
      </c>
      <c r="H69" s="75">
        <f>SUM(D69:G69)</f>
        <v>6.38</v>
      </c>
    </row>
    <row r="70" spans="1:8">
      <c r="A70" s="34"/>
      <c r="B70" s="35" t="s">
        <v>110</v>
      </c>
      <c r="C70" s="7"/>
      <c r="D70" s="58"/>
      <c r="E70" s="59"/>
      <c r="F70" s="58"/>
      <c r="G70" s="59"/>
      <c r="H70" s="60"/>
    </row>
    <row r="71" spans="1:8">
      <c r="A71" s="38"/>
      <c r="B71" s="39"/>
      <c r="C71" s="42" t="s">
        <v>32</v>
      </c>
      <c r="D71" s="61">
        <f>SUM(D69:D70)</f>
        <v>0</v>
      </c>
      <c r="E71" s="62">
        <f>SUM(E69:E70)</f>
        <v>0</v>
      </c>
      <c r="F71" s="61">
        <f>SUM(F69:F70)</f>
        <v>0</v>
      </c>
      <c r="G71" s="62">
        <f>SUM(G69:G70)</f>
        <v>6.38</v>
      </c>
      <c r="H71" s="63">
        <f>SUM(D71:G71)</f>
        <v>6.38</v>
      </c>
    </row>
    <row r="72" spans="1:8">
      <c r="A72" s="34"/>
      <c r="B72" s="35"/>
      <c r="C72" s="18"/>
      <c r="D72" s="58"/>
      <c r="E72" s="59"/>
      <c r="F72" s="58"/>
      <c r="G72" s="24"/>
      <c r="H72" s="36"/>
    </row>
    <row r="73" spans="1:8">
      <c r="A73" s="34"/>
      <c r="B73" s="35"/>
      <c r="C73" s="17" t="s">
        <v>43</v>
      </c>
      <c r="D73" s="58"/>
      <c r="E73" s="59"/>
      <c r="F73" s="58"/>
      <c r="G73" s="59"/>
      <c r="H73" s="60"/>
    </row>
    <row r="74" spans="1:8">
      <c r="A74" s="34">
        <v>11</v>
      </c>
      <c r="B74" s="37"/>
      <c r="C74" s="7" t="s">
        <v>42</v>
      </c>
      <c r="D74" s="58">
        <v>0</v>
      </c>
      <c r="E74" s="59">
        <v>0</v>
      </c>
      <c r="F74" s="58">
        <v>0</v>
      </c>
      <c r="G74" s="59">
        <v>0</v>
      </c>
      <c r="H74" s="60">
        <f>SUM(D74:G74)</f>
        <v>0</v>
      </c>
    </row>
    <row r="75" spans="1:8">
      <c r="A75" s="38"/>
      <c r="B75" s="39"/>
      <c r="C75" s="42" t="s">
        <v>44</v>
      </c>
      <c r="D75" s="61">
        <f>SUM(D74:D74)</f>
        <v>0</v>
      </c>
      <c r="E75" s="62">
        <f>SUM(E74:E74)</f>
        <v>0</v>
      </c>
      <c r="F75" s="61">
        <f>SUM(F74:F74)</f>
        <v>0</v>
      </c>
      <c r="G75" s="62">
        <f>SUM(G74:G74)</f>
        <v>0</v>
      </c>
      <c r="H75" s="63">
        <f>SUM(D75:G75)</f>
        <v>0</v>
      </c>
    </row>
    <row r="76" spans="1:8">
      <c r="A76" s="34"/>
      <c r="B76" s="35"/>
      <c r="C76" s="18"/>
      <c r="D76" s="64"/>
      <c r="E76" s="24"/>
      <c r="F76" s="58"/>
      <c r="G76" s="59"/>
      <c r="H76" s="36"/>
    </row>
    <row r="77" spans="1:8">
      <c r="A77" s="34"/>
      <c r="B77" s="99"/>
      <c r="C77" s="17" t="s">
        <v>106</v>
      </c>
      <c r="D77" s="58"/>
      <c r="E77" s="59"/>
      <c r="F77" s="58"/>
      <c r="G77" s="59"/>
      <c r="H77" s="60"/>
    </row>
    <row r="78" spans="1:8">
      <c r="A78" s="34">
        <v>12</v>
      </c>
      <c r="B78" s="35" t="s">
        <v>95</v>
      </c>
      <c r="C78" s="19" t="s">
        <v>94</v>
      </c>
      <c r="D78" s="58">
        <v>0</v>
      </c>
      <c r="E78" s="59">
        <v>0</v>
      </c>
      <c r="F78" s="58">
        <v>0</v>
      </c>
      <c r="G78" s="59">
        <f ca="1">ROUND('ССР-тц'!G78/4.15,2)</f>
        <v>21.28</v>
      </c>
      <c r="H78" s="75">
        <f>SUM(D78:G78)</f>
        <v>21.28</v>
      </c>
    </row>
    <row r="79" spans="1:8">
      <c r="A79" s="40">
        <v>13</v>
      </c>
      <c r="B79" s="107" t="s">
        <v>114</v>
      </c>
      <c r="C79" s="19" t="s">
        <v>115</v>
      </c>
      <c r="D79" s="58">
        <v>0</v>
      </c>
      <c r="E79" s="59">
        <v>0</v>
      </c>
      <c r="F79" s="58">
        <v>0</v>
      </c>
      <c r="G79" s="59">
        <f>G78*0.3375</f>
        <v>7.1820000000000013</v>
      </c>
      <c r="H79" s="75">
        <f>SUM(D79:G79)</f>
        <v>7.1820000000000013</v>
      </c>
    </row>
    <row r="80" spans="1:8">
      <c r="A80" s="40"/>
      <c r="B80" s="43" t="s">
        <v>116</v>
      </c>
      <c r="C80" s="19"/>
      <c r="D80" s="58"/>
      <c r="E80" s="59"/>
      <c r="F80" s="58"/>
      <c r="G80" s="59"/>
      <c r="H80" s="75"/>
    </row>
    <row r="81" spans="1:8">
      <c r="A81" s="38"/>
      <c r="B81" s="100"/>
      <c r="C81" s="42" t="s">
        <v>33</v>
      </c>
      <c r="D81" s="61">
        <f>SUM(D78:D80)</f>
        <v>0</v>
      </c>
      <c r="E81" s="73">
        <f>SUM(E78:E80)</f>
        <v>0</v>
      </c>
      <c r="F81" s="73">
        <f>SUM(F78:F80)</f>
        <v>0</v>
      </c>
      <c r="G81" s="73">
        <f>SUM(G78:G80)</f>
        <v>28.462000000000003</v>
      </c>
      <c r="H81" s="74">
        <f>SUM(D81:G81)</f>
        <v>28.462000000000003</v>
      </c>
    </row>
    <row r="82" spans="1:8">
      <c r="A82" s="34"/>
      <c r="B82" s="35"/>
      <c r="C82" s="45"/>
      <c r="D82" s="76"/>
      <c r="E82" s="76"/>
      <c r="F82" s="76"/>
      <c r="G82" s="76"/>
      <c r="H82" s="77"/>
    </row>
    <row r="83" spans="1:8">
      <c r="A83" s="46"/>
      <c r="B83" s="44"/>
      <c r="C83" s="44" t="s">
        <v>34</v>
      </c>
      <c r="D83" s="73">
        <f>D66+D71+D75+D81</f>
        <v>298.03999999999996</v>
      </c>
      <c r="E83" s="73">
        <f>E66+E71+E75+E81</f>
        <v>0</v>
      </c>
      <c r="F83" s="73">
        <f>F66+F71+F75+F81</f>
        <v>0</v>
      </c>
      <c r="G83" s="73">
        <f>G66+G71+G75+G81</f>
        <v>34.842000000000006</v>
      </c>
      <c r="H83" s="74">
        <f>SUM(D83:G83)</f>
        <v>332.88199999999995</v>
      </c>
    </row>
    <row r="84" spans="1:8">
      <c r="A84" s="34"/>
      <c r="B84" s="35"/>
      <c r="C84" s="17"/>
      <c r="D84" s="58"/>
      <c r="E84" s="59"/>
      <c r="F84" s="58"/>
      <c r="G84" s="59"/>
      <c r="H84" s="60"/>
    </row>
    <row r="85" spans="1:8">
      <c r="A85" s="34">
        <v>14</v>
      </c>
      <c r="B85" s="35" t="s">
        <v>58</v>
      </c>
      <c r="C85" s="7" t="s">
        <v>36</v>
      </c>
      <c r="D85" s="58">
        <f>ROUND(D83*0.02,2)</f>
        <v>5.96</v>
      </c>
      <c r="E85" s="59">
        <f>ROUND(E83*0.02,2)</f>
        <v>0</v>
      </c>
      <c r="F85" s="58">
        <f>ROUND(F83*0.02,2)</f>
        <v>0</v>
      </c>
      <c r="G85" s="59">
        <f>ROUND(G83*0.02,2)</f>
        <v>0.7</v>
      </c>
      <c r="H85" s="60">
        <f>D85+E85+F85+G85</f>
        <v>6.66</v>
      </c>
    </row>
    <row r="86" spans="1:8">
      <c r="A86" s="34"/>
      <c r="B86" s="35" t="s">
        <v>59</v>
      </c>
      <c r="C86" s="19" t="s">
        <v>113</v>
      </c>
      <c r="D86" s="58"/>
      <c r="E86" s="59"/>
      <c r="F86" s="58"/>
      <c r="G86" s="59"/>
      <c r="H86" s="60"/>
    </row>
    <row r="87" spans="1:8" ht="12.75" customHeight="1" thickBot="1">
      <c r="A87" s="34"/>
      <c r="B87" s="3"/>
      <c r="C87" s="7"/>
      <c r="D87" s="58"/>
      <c r="E87" s="59"/>
      <c r="F87" s="58"/>
      <c r="G87" s="59"/>
      <c r="H87" s="60"/>
    </row>
    <row r="88" spans="1:8" ht="12.75" customHeight="1">
      <c r="A88" s="41"/>
      <c r="B88" s="11"/>
      <c r="C88" s="11"/>
      <c r="D88" s="78"/>
      <c r="E88" s="78"/>
      <c r="F88" s="78"/>
      <c r="G88" s="78"/>
      <c r="H88" s="79"/>
    </row>
    <row r="89" spans="1:8">
      <c r="A89" s="40"/>
      <c r="B89" s="12"/>
      <c r="C89" s="43" t="s">
        <v>91</v>
      </c>
      <c r="D89" s="80">
        <f>D83+D85</f>
        <v>303.99999999999994</v>
      </c>
      <c r="E89" s="80">
        <f>E83+E85</f>
        <v>0</v>
      </c>
      <c r="F89" s="80">
        <f>F83+F85</f>
        <v>0</v>
      </c>
      <c r="G89" s="80">
        <f>G83+G85</f>
        <v>35.542000000000009</v>
      </c>
      <c r="H89" s="81">
        <f>SUM(D89:G89)</f>
        <v>339.54199999999997</v>
      </c>
    </row>
    <row r="90" spans="1:8" ht="13.5" thickBot="1">
      <c r="A90" s="10"/>
      <c r="B90" s="13"/>
      <c r="C90" s="13"/>
      <c r="D90" s="82"/>
      <c r="E90" s="82"/>
      <c r="F90" s="82"/>
      <c r="G90" s="82"/>
      <c r="H90" s="83"/>
    </row>
    <row r="91" spans="1:8">
      <c r="A91" s="3"/>
      <c r="B91" s="3"/>
      <c r="C91" s="3"/>
      <c r="D91" s="84"/>
      <c r="E91" s="84"/>
      <c r="F91" s="84"/>
      <c r="G91" s="84"/>
      <c r="H91" s="84"/>
    </row>
    <row r="93" spans="1:8" ht="12" customHeight="1">
      <c r="A93" s="1"/>
      <c r="B93" s="1" t="s">
        <v>37</v>
      </c>
      <c r="C93" s="1"/>
      <c r="D93" s="1" t="s">
        <v>132</v>
      </c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>
      <c r="A95" s="1"/>
      <c r="B95" s="1" t="s">
        <v>128</v>
      </c>
      <c r="C95" s="1"/>
      <c r="D95" s="1" t="s">
        <v>131</v>
      </c>
      <c r="E95" s="1"/>
      <c r="F95" s="1"/>
      <c r="G95" s="1"/>
      <c r="H95" s="1"/>
    </row>
    <row r="96" spans="1:8">
      <c r="A96" s="1"/>
      <c r="B96" s="1"/>
      <c r="C96" s="1"/>
      <c r="D96" s="1"/>
      <c r="E96" s="1"/>
      <c r="F96" s="1"/>
      <c r="G96" s="1"/>
      <c r="H96" s="1"/>
    </row>
    <row r="97" spans="1:8">
      <c r="A97" s="1"/>
      <c r="B97" s="1" t="s">
        <v>48</v>
      </c>
      <c r="C97" s="1"/>
      <c r="D97" s="1"/>
      <c r="E97" s="1"/>
      <c r="F97" s="1"/>
      <c r="G97" s="1"/>
      <c r="H97" s="1"/>
    </row>
    <row r="98" spans="1:8">
      <c r="A98" s="1"/>
      <c r="B98" s="1"/>
      <c r="C98" s="1"/>
      <c r="D98" s="1"/>
      <c r="E98" s="1"/>
      <c r="F98" s="1"/>
      <c r="G98" s="1"/>
      <c r="H98" s="1"/>
    </row>
    <row r="99" spans="1:8">
      <c r="A99" s="1"/>
      <c r="B99" s="1" t="s">
        <v>129</v>
      </c>
      <c r="C99" s="1"/>
      <c r="D99" s="1" t="s">
        <v>130</v>
      </c>
      <c r="E99" s="1"/>
      <c r="F99" s="1"/>
      <c r="G99" s="1"/>
      <c r="H99" s="1"/>
    </row>
    <row r="100" spans="1:8">
      <c r="A100" s="1"/>
      <c r="B100" s="1"/>
      <c r="C100" s="1"/>
      <c r="D100" s="1"/>
      <c r="E100" s="1"/>
      <c r="F100" s="1"/>
      <c r="G100" s="1"/>
      <c r="H100" s="1"/>
    </row>
  </sheetData>
  <dataConsolidate/>
  <mergeCells count="9">
    <mergeCell ref="A14:H14"/>
    <mergeCell ref="A16:H16"/>
    <mergeCell ref="D18:G18"/>
    <mergeCell ref="B3:C3"/>
    <mergeCell ref="A6:B6"/>
    <mergeCell ref="A9:D9"/>
    <mergeCell ref="A12:H12"/>
    <mergeCell ref="A13:H13"/>
    <mergeCell ref="A15:H15"/>
  </mergeCells>
  <phoneticPr fontId="0" type="noConversion"/>
  <pageMargins left="0.62992125984251968" right="0.15748031496062992" top="0.78740157480314965" bottom="0.23622047244094491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3"/>
  <sheetViews>
    <sheetView workbookViewId="0">
      <selection activeCell="A15" sqref="A15:H15"/>
    </sheetView>
  </sheetViews>
  <sheetFormatPr defaultRowHeight="12.75"/>
  <cols>
    <col min="2" max="2" width="17.85546875" customWidth="1"/>
    <col min="3" max="3" width="42.28515625" customWidth="1"/>
    <col min="4" max="4" width="12.85546875" customWidth="1"/>
    <col min="5" max="5" width="11" customWidth="1"/>
    <col min="6" max="6" width="14.7109375" customWidth="1"/>
    <col min="7" max="7" width="12" customWidth="1"/>
    <col min="8" max="8" width="16" customWidth="1"/>
  </cols>
  <sheetData>
    <row r="1" spans="1:8" ht="13.9" customHeight="1"/>
    <row r="2" spans="1:8">
      <c r="A2" s="51" t="s">
        <v>49</v>
      </c>
      <c r="B2" s="52"/>
      <c r="C2" s="52"/>
      <c r="D2" s="51"/>
    </row>
    <row r="3" spans="1:8">
      <c r="A3" s="51"/>
      <c r="B3" s="115" t="s">
        <v>50</v>
      </c>
      <c r="C3" s="115"/>
      <c r="D3" s="51"/>
    </row>
    <row r="4" spans="1:8">
      <c r="A4" s="51" t="s">
        <v>51</v>
      </c>
      <c r="B4" s="53"/>
      <c r="C4" s="53"/>
      <c r="D4" s="51"/>
    </row>
    <row r="5" spans="1:8" ht="12.75" customHeight="1">
      <c r="A5" s="48"/>
      <c r="B5" s="54"/>
      <c r="C5" s="3"/>
    </row>
    <row r="6" spans="1:8" ht="12.75" customHeight="1">
      <c r="A6" s="116" t="s">
        <v>102</v>
      </c>
      <c r="B6" s="116"/>
      <c r="C6" s="55">
        <f>H93</f>
        <v>2410.7812499999995</v>
      </c>
      <c r="D6" s="48" t="s">
        <v>52</v>
      </c>
    </row>
    <row r="7" spans="1:8">
      <c r="A7" s="51" t="s">
        <v>53</v>
      </c>
      <c r="B7" s="54"/>
      <c r="C7" s="56"/>
      <c r="D7" s="48" t="s">
        <v>52</v>
      </c>
    </row>
    <row r="8" spans="1:8">
      <c r="A8" s="49"/>
      <c r="B8" s="49"/>
      <c r="C8" s="2"/>
      <c r="D8" s="2"/>
    </row>
    <row r="9" spans="1:8">
      <c r="A9" s="115" t="s">
        <v>35</v>
      </c>
      <c r="B9" s="115"/>
      <c r="C9" s="115"/>
      <c r="D9" s="115"/>
    </row>
    <row r="10" spans="1:8">
      <c r="A10" s="57" t="s">
        <v>54</v>
      </c>
      <c r="B10" s="54"/>
      <c r="C10" s="3"/>
      <c r="D10" s="3"/>
    </row>
    <row r="11" spans="1:8">
      <c r="A11" s="57"/>
    </row>
    <row r="12" spans="1:8">
      <c r="A12" s="117" t="s">
        <v>0</v>
      </c>
      <c r="B12" s="117"/>
      <c r="C12" s="117"/>
      <c r="D12" s="117"/>
      <c r="E12" s="117"/>
      <c r="F12" s="117"/>
      <c r="G12" s="117"/>
      <c r="H12" s="117"/>
    </row>
    <row r="13" spans="1:8">
      <c r="A13" s="117" t="s">
        <v>55</v>
      </c>
      <c r="B13" s="117"/>
      <c r="C13" s="117"/>
      <c r="D13" s="117"/>
      <c r="E13" s="117"/>
      <c r="F13" s="117"/>
      <c r="G13" s="117"/>
      <c r="H13" s="117"/>
    </row>
    <row r="14" spans="1:8">
      <c r="A14" s="109" t="s">
        <v>125</v>
      </c>
      <c r="B14" s="109"/>
      <c r="C14" s="109"/>
      <c r="D14" s="109"/>
      <c r="E14" s="109"/>
      <c r="F14" s="109"/>
      <c r="G14" s="109"/>
      <c r="H14" s="109"/>
    </row>
    <row r="15" spans="1:8">
      <c r="A15" s="109" t="s">
        <v>134</v>
      </c>
      <c r="B15" s="109"/>
      <c r="C15" s="109"/>
      <c r="D15" s="109"/>
      <c r="E15" s="109"/>
      <c r="F15" s="109"/>
      <c r="G15" s="109"/>
      <c r="H15" s="109"/>
    </row>
    <row r="16" spans="1:8">
      <c r="A16" s="110" t="s">
        <v>56</v>
      </c>
      <c r="B16" s="111"/>
      <c r="C16" s="111"/>
      <c r="D16" s="111"/>
      <c r="E16" s="111"/>
      <c r="F16" s="111"/>
      <c r="G16" s="111"/>
      <c r="H16" s="111"/>
    </row>
    <row r="17" spans="1:8" ht="13.5" thickBot="1">
      <c r="A17" s="48" t="s">
        <v>126</v>
      </c>
    </row>
    <row r="18" spans="1:8">
      <c r="A18" s="8" t="s">
        <v>1</v>
      </c>
      <c r="B18" s="25" t="s">
        <v>45</v>
      </c>
      <c r="C18" s="27" t="s">
        <v>46</v>
      </c>
      <c r="D18" s="112" t="s">
        <v>5</v>
      </c>
      <c r="E18" s="113"/>
      <c r="F18" s="113"/>
      <c r="G18" s="114"/>
      <c r="H18" s="31" t="s">
        <v>47</v>
      </c>
    </row>
    <row r="19" spans="1:8">
      <c r="A19" s="9"/>
      <c r="B19" s="23" t="s">
        <v>2</v>
      </c>
      <c r="C19" s="22" t="s">
        <v>4</v>
      </c>
      <c r="D19" s="29" t="s">
        <v>6</v>
      </c>
      <c r="E19" s="22" t="s">
        <v>8</v>
      </c>
      <c r="F19" s="29" t="s">
        <v>9</v>
      </c>
      <c r="G19" s="22" t="s">
        <v>12</v>
      </c>
      <c r="H19" s="32" t="s">
        <v>14</v>
      </c>
    </row>
    <row r="20" spans="1:8">
      <c r="A20" s="9"/>
      <c r="B20" s="23" t="s">
        <v>3</v>
      </c>
      <c r="C20" s="22"/>
      <c r="D20" s="29" t="s">
        <v>7</v>
      </c>
      <c r="E20" s="22" t="s">
        <v>7</v>
      </c>
      <c r="F20" s="29" t="s">
        <v>10</v>
      </c>
      <c r="G20" s="22" t="s">
        <v>13</v>
      </c>
      <c r="H20" s="32" t="s">
        <v>15</v>
      </c>
    </row>
    <row r="21" spans="1:8" ht="13.5" thickBot="1">
      <c r="A21" s="10"/>
      <c r="B21" s="26"/>
      <c r="C21" s="28"/>
      <c r="D21" s="30"/>
      <c r="E21" s="28"/>
      <c r="F21" s="30" t="s">
        <v>11</v>
      </c>
      <c r="G21" s="28"/>
      <c r="H21" s="33"/>
    </row>
    <row r="22" spans="1:8" ht="13.5" thickBot="1">
      <c r="A22" s="4">
        <v>1</v>
      </c>
      <c r="B22" s="14">
        <v>2</v>
      </c>
      <c r="C22" s="16">
        <v>3</v>
      </c>
      <c r="D22" s="5">
        <v>4</v>
      </c>
      <c r="E22" s="16">
        <v>5</v>
      </c>
      <c r="F22" s="5">
        <v>6</v>
      </c>
      <c r="G22" s="16">
        <v>7</v>
      </c>
      <c r="H22" s="6">
        <v>8</v>
      </c>
    </row>
    <row r="23" spans="1:8">
      <c r="A23" s="20"/>
      <c r="B23" s="3"/>
      <c r="C23" s="7"/>
      <c r="D23" s="3"/>
      <c r="E23" s="7"/>
      <c r="F23" s="3"/>
      <c r="G23" s="7"/>
      <c r="H23" s="15"/>
    </row>
    <row r="24" spans="1:8">
      <c r="A24" s="21"/>
      <c r="B24" s="3"/>
      <c r="C24" s="17" t="s">
        <v>16</v>
      </c>
      <c r="D24" s="3"/>
      <c r="E24" s="7"/>
      <c r="F24" s="3"/>
      <c r="G24" s="7"/>
      <c r="H24" s="15"/>
    </row>
    <row r="25" spans="1:8">
      <c r="A25" s="34">
        <v>1</v>
      </c>
      <c r="B25" s="35"/>
      <c r="C25" s="7" t="s">
        <v>42</v>
      </c>
      <c r="D25" s="58">
        <v>0</v>
      </c>
      <c r="E25" s="59">
        <v>0</v>
      </c>
      <c r="F25" s="58">
        <v>0</v>
      </c>
      <c r="G25" s="59">
        <v>0</v>
      </c>
      <c r="H25" s="60">
        <f>SUM(D25:G25)</f>
        <v>0</v>
      </c>
    </row>
    <row r="26" spans="1:8">
      <c r="A26" s="38"/>
      <c r="B26" s="39"/>
      <c r="C26" s="42" t="s">
        <v>17</v>
      </c>
      <c r="D26" s="61">
        <f>SUM(D25:D25)</f>
        <v>0</v>
      </c>
      <c r="E26" s="62">
        <f>SUM(E25:E25)</f>
        <v>0</v>
      </c>
      <c r="F26" s="61">
        <f>SUM(F25:F25)</f>
        <v>0</v>
      </c>
      <c r="G26" s="62">
        <f>SUM(G25:G25)</f>
        <v>0</v>
      </c>
      <c r="H26" s="63">
        <f>SUM(D26:G26)</f>
        <v>0</v>
      </c>
    </row>
    <row r="27" spans="1:8">
      <c r="A27" s="34"/>
      <c r="B27" s="35"/>
      <c r="C27" s="18"/>
      <c r="D27" s="64"/>
      <c r="E27" s="59"/>
      <c r="F27" s="58"/>
      <c r="G27" s="24"/>
      <c r="H27" s="36"/>
    </row>
    <row r="28" spans="1:8">
      <c r="A28" s="34"/>
      <c r="B28" s="35"/>
      <c r="C28" s="17" t="s">
        <v>60</v>
      </c>
      <c r="D28" s="58"/>
      <c r="E28" s="59"/>
      <c r="F28" s="58"/>
      <c r="G28" s="59"/>
      <c r="H28" s="60"/>
    </row>
    <row r="29" spans="1:8">
      <c r="A29" s="34">
        <v>2</v>
      </c>
      <c r="B29" s="47" t="s">
        <v>103</v>
      </c>
      <c r="C29" s="108" t="s">
        <v>112</v>
      </c>
      <c r="D29" s="58">
        <f ca="1">'ОСР-тц'!D20</f>
        <v>1774.1</v>
      </c>
      <c r="E29" s="59">
        <f ca="1">'ОСР-тц'!E20</f>
        <v>0</v>
      </c>
      <c r="F29" s="58">
        <f ca="1">'ОСР-тц'!F20</f>
        <v>0</v>
      </c>
      <c r="G29" s="59">
        <v>0</v>
      </c>
      <c r="H29" s="60">
        <f>SUM(D29:G29)</f>
        <v>1774.1</v>
      </c>
    </row>
    <row r="30" spans="1:8">
      <c r="A30" s="38"/>
      <c r="B30" s="39"/>
      <c r="C30" s="42" t="s">
        <v>18</v>
      </c>
      <c r="D30" s="61">
        <f>SUM(D29:D29)</f>
        <v>1774.1</v>
      </c>
      <c r="E30" s="62">
        <f>SUM(E29:E29)</f>
        <v>0</v>
      </c>
      <c r="F30" s="61">
        <f>SUM(F29:F29)</f>
        <v>0</v>
      </c>
      <c r="G30" s="62">
        <f>SUM(G29:G29)</f>
        <v>0</v>
      </c>
      <c r="H30" s="63">
        <f>SUM(D30:G30)</f>
        <v>1774.1</v>
      </c>
    </row>
    <row r="31" spans="1:8">
      <c r="A31" s="34"/>
      <c r="B31" s="35"/>
      <c r="C31" s="18"/>
      <c r="D31" s="64"/>
      <c r="E31" s="24"/>
      <c r="F31" s="64"/>
      <c r="G31" s="24"/>
      <c r="H31" s="36"/>
    </row>
    <row r="32" spans="1:8">
      <c r="A32" s="34"/>
      <c r="B32" s="35"/>
      <c r="C32" s="17" t="s">
        <v>40</v>
      </c>
      <c r="D32" s="58"/>
      <c r="E32" s="59"/>
      <c r="F32" s="58"/>
      <c r="G32" s="59"/>
      <c r="H32" s="60"/>
    </row>
    <row r="33" spans="1:8">
      <c r="A33" s="34">
        <v>3</v>
      </c>
      <c r="B33" s="37"/>
      <c r="C33" s="7" t="s">
        <v>42</v>
      </c>
      <c r="D33" s="58">
        <v>0</v>
      </c>
      <c r="E33" s="59">
        <v>0</v>
      </c>
      <c r="F33" s="58">
        <v>0</v>
      </c>
      <c r="G33" s="59">
        <v>0</v>
      </c>
      <c r="H33" s="60">
        <f>SUM(D33:G33)</f>
        <v>0</v>
      </c>
    </row>
    <row r="34" spans="1:8">
      <c r="A34" s="38"/>
      <c r="B34" s="39"/>
      <c r="C34" s="42" t="s">
        <v>41</v>
      </c>
      <c r="D34" s="61">
        <f>SUM(D33:D33)</f>
        <v>0</v>
      </c>
      <c r="E34" s="62">
        <f>SUM(E33:E33)</f>
        <v>0</v>
      </c>
      <c r="F34" s="61">
        <f>SUM(F33:F33)</f>
        <v>0</v>
      </c>
      <c r="G34" s="62">
        <f>SUM(G33:G33)</f>
        <v>0</v>
      </c>
      <c r="H34" s="63">
        <f>SUM(D34:G34)</f>
        <v>0</v>
      </c>
    </row>
    <row r="35" spans="1:8">
      <c r="A35" s="34"/>
      <c r="B35" s="35"/>
      <c r="C35" s="7"/>
      <c r="D35" s="65"/>
      <c r="E35" s="66"/>
      <c r="F35" s="58"/>
      <c r="G35" s="59"/>
      <c r="H35" s="60"/>
    </row>
    <row r="36" spans="1:8">
      <c r="A36" s="34"/>
      <c r="B36" s="35"/>
      <c r="C36" s="17" t="s">
        <v>19</v>
      </c>
      <c r="D36" s="65"/>
      <c r="E36" s="66"/>
      <c r="F36" s="58"/>
      <c r="G36" s="59"/>
      <c r="H36" s="60"/>
    </row>
    <row r="37" spans="1:8">
      <c r="A37" s="34">
        <v>4</v>
      </c>
      <c r="B37" s="37"/>
      <c r="C37" s="7" t="s">
        <v>42</v>
      </c>
      <c r="D37" s="67">
        <v>0</v>
      </c>
      <c r="E37" s="68">
        <v>0</v>
      </c>
      <c r="F37" s="58">
        <v>0</v>
      </c>
      <c r="G37" s="59">
        <v>0</v>
      </c>
      <c r="H37" s="60">
        <f>SUM(D37:G37)</f>
        <v>0</v>
      </c>
    </row>
    <row r="38" spans="1:8">
      <c r="A38" s="38"/>
      <c r="B38" s="39"/>
      <c r="C38" s="42" t="s">
        <v>20</v>
      </c>
      <c r="D38" s="61">
        <f>SUM(D37:D37)</f>
        <v>0</v>
      </c>
      <c r="E38" s="62">
        <f>SUM(E37:E37)</f>
        <v>0</v>
      </c>
      <c r="F38" s="61">
        <f>SUM(F37:F37)</f>
        <v>0</v>
      </c>
      <c r="G38" s="62">
        <f>SUM(G37:G37)</f>
        <v>0</v>
      </c>
      <c r="H38" s="63">
        <f>SUM(D38:G38)</f>
        <v>0</v>
      </c>
    </row>
    <row r="39" spans="1:8">
      <c r="A39" s="34"/>
      <c r="B39" s="35"/>
      <c r="C39" s="7"/>
      <c r="D39" s="58"/>
      <c r="E39" s="59"/>
      <c r="F39" s="58"/>
      <c r="G39" s="59"/>
      <c r="H39" s="60"/>
    </row>
    <row r="40" spans="1:8">
      <c r="A40" s="34"/>
      <c r="B40" s="35"/>
      <c r="C40" s="17" t="s">
        <v>21</v>
      </c>
      <c r="D40" s="58"/>
      <c r="E40" s="59"/>
      <c r="F40" s="58"/>
      <c r="G40" s="59"/>
      <c r="H40" s="60"/>
    </row>
    <row r="41" spans="1:8">
      <c r="A41" s="34">
        <v>5</v>
      </c>
      <c r="B41" s="37"/>
      <c r="C41" s="7" t="s">
        <v>42</v>
      </c>
      <c r="D41" s="58">
        <v>0</v>
      </c>
      <c r="E41" s="59">
        <v>0</v>
      </c>
      <c r="F41" s="58">
        <v>0</v>
      </c>
      <c r="G41" s="59">
        <v>0</v>
      </c>
      <c r="H41" s="60">
        <f>SUM(D41:G41)</f>
        <v>0</v>
      </c>
    </row>
    <row r="42" spans="1:8">
      <c r="A42" s="38"/>
      <c r="B42" s="39"/>
      <c r="C42" s="42" t="s">
        <v>22</v>
      </c>
      <c r="D42" s="61">
        <f>SUM(D41:D41)</f>
        <v>0</v>
      </c>
      <c r="E42" s="62">
        <f>SUM(E41:E41)</f>
        <v>0</v>
      </c>
      <c r="F42" s="61">
        <f>SUM(F41:F41)</f>
        <v>0</v>
      </c>
      <c r="G42" s="62">
        <f>SUM(G41:G41)</f>
        <v>0</v>
      </c>
      <c r="H42" s="63">
        <f>SUM(H41:H41)</f>
        <v>0</v>
      </c>
    </row>
    <row r="43" spans="1:8">
      <c r="A43" s="34"/>
      <c r="B43" s="35"/>
      <c r="C43" s="7"/>
      <c r="D43" s="58"/>
      <c r="E43" s="59"/>
      <c r="F43" s="58"/>
      <c r="G43" s="59"/>
      <c r="H43" s="60"/>
    </row>
    <row r="44" spans="1:8">
      <c r="A44" s="34"/>
      <c r="B44" s="35"/>
      <c r="C44" s="17" t="s">
        <v>107</v>
      </c>
      <c r="D44" s="58"/>
      <c r="E44" s="59"/>
      <c r="F44" s="58"/>
      <c r="G44" s="59"/>
      <c r="H44" s="60"/>
    </row>
    <row r="45" spans="1:8">
      <c r="A45" s="34">
        <v>6</v>
      </c>
      <c r="B45" s="37"/>
      <c r="C45" s="7" t="s">
        <v>42</v>
      </c>
      <c r="D45" s="58">
        <v>0</v>
      </c>
      <c r="E45" s="59">
        <v>0</v>
      </c>
      <c r="F45" s="58">
        <v>0</v>
      </c>
      <c r="G45" s="59">
        <v>0</v>
      </c>
      <c r="H45" s="60">
        <f>SUM(D45:G45)</f>
        <v>0</v>
      </c>
    </row>
    <row r="46" spans="1:8">
      <c r="A46" s="38"/>
      <c r="B46" s="39"/>
      <c r="C46" s="42" t="s">
        <v>23</v>
      </c>
      <c r="D46" s="61">
        <f>SUM(D45:D45)</f>
        <v>0</v>
      </c>
      <c r="E46" s="62">
        <f>SUM(E45:E45)</f>
        <v>0</v>
      </c>
      <c r="F46" s="61">
        <f>SUM(F45:F45)</f>
        <v>0</v>
      </c>
      <c r="G46" s="62">
        <f>SUM(G45:G45)</f>
        <v>0</v>
      </c>
      <c r="H46" s="63">
        <f>SUM(D46:G46)</f>
        <v>0</v>
      </c>
    </row>
    <row r="47" spans="1:8">
      <c r="A47" s="34"/>
      <c r="B47" s="35"/>
      <c r="C47" s="7"/>
      <c r="D47" s="58"/>
      <c r="E47" s="59"/>
      <c r="F47" s="58"/>
      <c r="G47" s="59"/>
      <c r="H47" s="60"/>
    </row>
    <row r="48" spans="1:8">
      <c r="A48" s="34"/>
      <c r="B48" s="35"/>
      <c r="C48" s="17" t="s">
        <v>104</v>
      </c>
      <c r="D48" s="58"/>
      <c r="E48" s="59"/>
      <c r="F48" s="58"/>
      <c r="G48" s="59"/>
      <c r="H48" s="60"/>
    </row>
    <row r="49" spans="1:8">
      <c r="A49" s="34">
        <v>7</v>
      </c>
      <c r="B49" s="47"/>
      <c r="C49" s="7" t="s">
        <v>42</v>
      </c>
      <c r="D49" s="69">
        <v>0</v>
      </c>
      <c r="E49" s="70">
        <v>0</v>
      </c>
      <c r="F49" s="69">
        <v>0</v>
      </c>
      <c r="G49" s="70">
        <v>0</v>
      </c>
      <c r="H49" s="60">
        <f>SUM(D49:G49)</f>
        <v>0</v>
      </c>
    </row>
    <row r="50" spans="1:8">
      <c r="A50" s="38"/>
      <c r="B50" s="39"/>
      <c r="C50" s="42" t="s">
        <v>24</v>
      </c>
      <c r="D50" s="61">
        <f>SUM(D49:D49)</f>
        <v>0</v>
      </c>
      <c r="E50" s="62">
        <f>SUM(E49:E49)</f>
        <v>0</v>
      </c>
      <c r="F50" s="61">
        <f>SUM(F49:F49)</f>
        <v>0</v>
      </c>
      <c r="G50" s="62">
        <f>SUM(G49:G49)</f>
        <v>0</v>
      </c>
      <c r="H50" s="63">
        <f>SUM(D50:G50)</f>
        <v>0</v>
      </c>
    </row>
    <row r="51" spans="1:8">
      <c r="A51" s="34"/>
      <c r="B51" s="35"/>
      <c r="C51" s="7"/>
      <c r="D51" s="58"/>
      <c r="E51" s="59"/>
      <c r="F51" s="58"/>
      <c r="G51" s="59"/>
      <c r="H51" s="60"/>
    </row>
    <row r="52" spans="1:8">
      <c r="A52" s="38"/>
      <c r="B52" s="39"/>
      <c r="C52" s="42" t="s">
        <v>25</v>
      </c>
      <c r="D52" s="61">
        <f>D26+D30+D34+D38+D42+D46+D50</f>
        <v>1774.1</v>
      </c>
      <c r="E52" s="62">
        <f>E26+E30+E34+E38+E42+E46+E50</f>
        <v>0</v>
      </c>
      <c r="F52" s="61">
        <f>F26+F30+F34+F38+F42+F46+F50</f>
        <v>0</v>
      </c>
      <c r="G52" s="62">
        <f>G26+G30+G34+G38+G42+G46+G50</f>
        <v>0</v>
      </c>
      <c r="H52" s="63">
        <f>SUM(D52:G52)</f>
        <v>1774.1</v>
      </c>
    </row>
    <row r="53" spans="1:8">
      <c r="A53" s="34"/>
      <c r="B53" s="35"/>
      <c r="C53" s="7"/>
      <c r="D53" s="58"/>
      <c r="E53" s="59"/>
      <c r="F53" s="58"/>
      <c r="G53" s="59"/>
      <c r="H53" s="60"/>
    </row>
    <row r="54" spans="1:8">
      <c r="A54" s="34"/>
      <c r="B54" s="35"/>
      <c r="C54" s="17" t="s">
        <v>26</v>
      </c>
      <c r="D54" s="58"/>
      <c r="E54" s="59"/>
      <c r="F54" s="58"/>
      <c r="G54" s="59"/>
      <c r="H54" s="60"/>
    </row>
    <row r="55" spans="1:8">
      <c r="A55" s="40">
        <v>8</v>
      </c>
      <c r="B55" s="43" t="s">
        <v>57</v>
      </c>
      <c r="C55" s="19" t="s">
        <v>124</v>
      </c>
      <c r="D55" s="58">
        <f>ROUND(D52*0.031,2)</f>
        <v>55</v>
      </c>
      <c r="E55" s="59">
        <f>ROUND(E52*0.031,2)</f>
        <v>0</v>
      </c>
      <c r="F55" s="58">
        <f>ROUND(F52*0.024,2)</f>
        <v>0</v>
      </c>
      <c r="G55" s="59">
        <f>ROUND(G52*0.024,2)</f>
        <v>0</v>
      </c>
      <c r="H55" s="60">
        <f>SUM(D55:G55)</f>
        <v>55</v>
      </c>
    </row>
    <row r="56" spans="1:8">
      <c r="A56" s="40"/>
      <c r="B56" s="43" t="s">
        <v>123</v>
      </c>
      <c r="C56" s="50"/>
      <c r="D56" s="59"/>
      <c r="E56" s="71"/>
      <c r="F56" s="59"/>
      <c r="G56" s="71"/>
      <c r="H56" s="72"/>
    </row>
    <row r="57" spans="1:8">
      <c r="A57" s="46"/>
      <c r="B57" s="44"/>
      <c r="C57" s="44" t="s">
        <v>27</v>
      </c>
      <c r="D57" s="73">
        <f>SUM(D55:D55)</f>
        <v>55</v>
      </c>
      <c r="E57" s="73">
        <f>SUM(E55:E55)</f>
        <v>0</v>
      </c>
      <c r="F57" s="73">
        <f>SUM(F55:F55)</f>
        <v>0</v>
      </c>
      <c r="G57" s="73">
        <f>SUM(G55:G55)</f>
        <v>0</v>
      </c>
      <c r="H57" s="74">
        <f>SUM(D57:G57)</f>
        <v>55</v>
      </c>
    </row>
    <row r="58" spans="1:8">
      <c r="A58" s="40"/>
      <c r="B58" s="43"/>
      <c r="C58" s="12"/>
      <c r="D58" s="71"/>
      <c r="E58" s="71"/>
      <c r="F58" s="71"/>
      <c r="G58" s="71"/>
      <c r="H58" s="72"/>
    </row>
    <row r="59" spans="1:8">
      <c r="A59" s="46"/>
      <c r="B59" s="44"/>
      <c r="C59" s="44" t="s">
        <v>29</v>
      </c>
      <c r="D59" s="73">
        <f>D52+D57</f>
        <v>1829.1</v>
      </c>
      <c r="E59" s="73">
        <f>E52+E57</f>
        <v>0</v>
      </c>
      <c r="F59" s="73">
        <f>F52+F57</f>
        <v>0</v>
      </c>
      <c r="G59" s="73">
        <f>G52+G57</f>
        <v>0</v>
      </c>
      <c r="H59" s="74">
        <f>SUM(D59:G59)</f>
        <v>1829.1</v>
      </c>
    </row>
    <row r="60" spans="1:8">
      <c r="A60" s="40"/>
      <c r="B60" s="43"/>
      <c r="C60" s="12"/>
      <c r="D60" s="71"/>
      <c r="E60" s="71"/>
      <c r="F60" s="71"/>
      <c r="G60" s="71"/>
      <c r="H60" s="72"/>
    </row>
    <row r="61" spans="1:8">
      <c r="A61" s="40"/>
      <c r="B61" s="43"/>
      <c r="C61" s="45" t="s">
        <v>28</v>
      </c>
      <c r="D61" s="71"/>
      <c r="E61" s="71"/>
      <c r="F61" s="71"/>
      <c r="G61" s="71"/>
      <c r="H61" s="72"/>
    </row>
    <row r="62" spans="1:8">
      <c r="A62" s="34">
        <v>9</v>
      </c>
      <c r="B62" s="35"/>
      <c r="C62" s="50" t="s">
        <v>42</v>
      </c>
      <c r="D62" s="59">
        <v>0</v>
      </c>
      <c r="E62" s="71">
        <v>0</v>
      </c>
      <c r="F62" s="59">
        <v>0</v>
      </c>
      <c r="G62" s="71">
        <v>0</v>
      </c>
      <c r="H62" s="72">
        <f>SUM(D62:G62)</f>
        <v>0</v>
      </c>
    </row>
    <row r="63" spans="1:8">
      <c r="A63" s="34"/>
      <c r="B63" s="35"/>
      <c r="C63" s="50"/>
      <c r="D63" s="59"/>
      <c r="E63" s="71"/>
      <c r="F63" s="59"/>
      <c r="G63" s="71"/>
      <c r="H63" s="72"/>
    </row>
    <row r="64" spans="1:8">
      <c r="A64" s="38"/>
      <c r="B64" s="39"/>
      <c r="C64" s="42" t="s">
        <v>30</v>
      </c>
      <c r="D64" s="61">
        <f>SUM(D62:D63)</f>
        <v>0</v>
      </c>
      <c r="E64" s="62">
        <f>SUM(E62:E63)</f>
        <v>0</v>
      </c>
      <c r="F64" s="61">
        <f>SUM(F62:F63)</f>
        <v>0</v>
      </c>
      <c r="G64" s="62">
        <f>SUM(G62:G63)</f>
        <v>0</v>
      </c>
      <c r="H64" s="63">
        <f>SUM(D64:G64)</f>
        <v>0</v>
      </c>
    </row>
    <row r="65" spans="1:8">
      <c r="A65" s="34"/>
      <c r="B65" s="35"/>
      <c r="C65" s="18"/>
      <c r="D65" s="64"/>
      <c r="E65" s="24"/>
      <c r="F65" s="58"/>
      <c r="G65" s="59"/>
      <c r="H65" s="36"/>
    </row>
    <row r="66" spans="1:8">
      <c r="A66" s="38"/>
      <c r="B66" s="39"/>
      <c r="C66" s="42" t="s">
        <v>31</v>
      </c>
      <c r="D66" s="61">
        <f>D59+D64</f>
        <v>1829.1</v>
      </c>
      <c r="E66" s="62">
        <f>E59+E64</f>
        <v>0</v>
      </c>
      <c r="F66" s="62">
        <f>F59+F64</f>
        <v>0</v>
      </c>
      <c r="G66" s="62">
        <f>G59+G64</f>
        <v>0</v>
      </c>
      <c r="H66" s="63">
        <f>SUM(D66:G66)</f>
        <v>1829.1</v>
      </c>
    </row>
    <row r="67" spans="1:8">
      <c r="A67" s="34"/>
      <c r="B67" s="35"/>
      <c r="C67" s="7"/>
      <c r="D67" s="58"/>
      <c r="E67" s="59"/>
      <c r="F67" s="58"/>
      <c r="G67" s="59"/>
      <c r="H67" s="60"/>
    </row>
    <row r="68" spans="1:8">
      <c r="A68" s="34"/>
      <c r="B68" s="35"/>
      <c r="C68" s="17" t="s">
        <v>105</v>
      </c>
      <c r="D68" s="58"/>
      <c r="E68" s="59"/>
      <c r="F68" s="58"/>
      <c r="G68" s="59"/>
      <c r="H68" s="60"/>
    </row>
    <row r="69" spans="1:8">
      <c r="A69" s="34">
        <v>10</v>
      </c>
      <c r="B69" s="35" t="s">
        <v>108</v>
      </c>
      <c r="C69" s="19" t="s">
        <v>109</v>
      </c>
      <c r="D69" s="58">
        <v>0</v>
      </c>
      <c r="E69" s="59">
        <v>0</v>
      </c>
      <c r="F69" s="58">
        <v>0</v>
      </c>
      <c r="G69" s="70">
        <f>ROUND(H66*0.0214,2)</f>
        <v>39.14</v>
      </c>
      <c r="H69" s="75">
        <f>SUM(D69:G69)</f>
        <v>39.14</v>
      </c>
    </row>
    <row r="70" spans="1:8">
      <c r="A70" s="34"/>
      <c r="B70" s="35" t="s">
        <v>110</v>
      </c>
      <c r="C70" s="7"/>
      <c r="D70" s="58"/>
      <c r="E70" s="59"/>
      <c r="F70" s="58"/>
      <c r="G70" s="59"/>
      <c r="H70" s="60"/>
    </row>
    <row r="71" spans="1:8">
      <c r="A71" s="38"/>
      <c r="B71" s="39"/>
      <c r="C71" s="42" t="s">
        <v>32</v>
      </c>
      <c r="D71" s="61">
        <f>SUM(D69:D70)</f>
        <v>0</v>
      </c>
      <c r="E71" s="62">
        <f>SUM(E69:E70)</f>
        <v>0</v>
      </c>
      <c r="F71" s="61">
        <f>SUM(F69:F70)</f>
        <v>0</v>
      </c>
      <c r="G71" s="62">
        <f>SUM(G69:G70)</f>
        <v>39.14</v>
      </c>
      <c r="H71" s="63">
        <f>SUM(D71:G71)</f>
        <v>39.14</v>
      </c>
    </row>
    <row r="72" spans="1:8">
      <c r="A72" s="34"/>
      <c r="B72" s="35"/>
      <c r="C72" s="18"/>
      <c r="D72" s="58"/>
      <c r="E72" s="59"/>
      <c r="F72" s="58"/>
      <c r="G72" s="24"/>
      <c r="H72" s="36"/>
    </row>
    <row r="73" spans="1:8">
      <c r="A73" s="34"/>
      <c r="B73" s="35"/>
      <c r="C73" s="17" t="s">
        <v>43</v>
      </c>
      <c r="D73" s="58"/>
      <c r="E73" s="59"/>
      <c r="F73" s="58"/>
      <c r="G73" s="59"/>
      <c r="H73" s="60"/>
    </row>
    <row r="74" spans="1:8">
      <c r="A74" s="34">
        <v>11</v>
      </c>
      <c r="B74" s="37"/>
      <c r="C74" s="7" t="s">
        <v>42</v>
      </c>
      <c r="D74" s="58">
        <v>0</v>
      </c>
      <c r="E74" s="59">
        <v>0</v>
      </c>
      <c r="F74" s="58">
        <v>0</v>
      </c>
      <c r="G74" s="59">
        <v>0</v>
      </c>
      <c r="H74" s="60">
        <f>SUM(D74:G74)</f>
        <v>0</v>
      </c>
    </row>
    <row r="75" spans="1:8">
      <c r="A75" s="38"/>
      <c r="B75" s="39"/>
      <c r="C75" s="42" t="s">
        <v>44</v>
      </c>
      <c r="D75" s="61">
        <f>SUM(D74:D74)</f>
        <v>0</v>
      </c>
      <c r="E75" s="62">
        <f>SUM(E74:E74)</f>
        <v>0</v>
      </c>
      <c r="F75" s="61">
        <f>SUM(F74:F74)</f>
        <v>0</v>
      </c>
      <c r="G75" s="62">
        <f>SUM(G74:G74)</f>
        <v>0</v>
      </c>
      <c r="H75" s="63">
        <f>SUM(D75:G75)</f>
        <v>0</v>
      </c>
    </row>
    <row r="76" spans="1:8">
      <c r="A76" s="34"/>
      <c r="B76" s="35"/>
      <c r="C76" s="18"/>
      <c r="D76" s="64"/>
      <c r="E76" s="24"/>
      <c r="F76" s="58"/>
      <c r="G76" s="59"/>
      <c r="H76" s="36"/>
    </row>
    <row r="77" spans="1:8">
      <c r="A77" s="34"/>
      <c r="B77" s="99"/>
      <c r="C77" s="17" t="s">
        <v>106</v>
      </c>
      <c r="D77" s="58"/>
      <c r="E77" s="59"/>
      <c r="F77" s="58"/>
      <c r="G77" s="59"/>
      <c r="H77" s="60"/>
    </row>
    <row r="78" spans="1:8">
      <c r="A78" s="34">
        <v>12</v>
      </c>
      <c r="B78" s="35" t="s">
        <v>95</v>
      </c>
      <c r="C78" s="19" t="s">
        <v>94</v>
      </c>
      <c r="D78" s="58">
        <v>0</v>
      </c>
      <c r="E78" s="59">
        <v>0</v>
      </c>
      <c r="F78" s="58">
        <v>0</v>
      </c>
      <c r="G78" s="59">
        <f>ROUND(88.303,2)</f>
        <v>88.3</v>
      </c>
      <c r="H78" s="75">
        <f>SUM(D78:G78)</f>
        <v>88.3</v>
      </c>
    </row>
    <row r="79" spans="1:8">
      <c r="A79" s="40">
        <v>13</v>
      </c>
      <c r="B79" s="107" t="s">
        <v>114</v>
      </c>
      <c r="C79" s="19" t="s">
        <v>115</v>
      </c>
      <c r="D79" s="58">
        <v>0</v>
      </c>
      <c r="E79" s="59">
        <v>0</v>
      </c>
      <c r="F79" s="58">
        <v>0</v>
      </c>
      <c r="G79" s="59">
        <f>G78*0.3375</f>
        <v>29.80125</v>
      </c>
      <c r="H79" s="75">
        <f>SUM(D79:G79)</f>
        <v>29.80125</v>
      </c>
    </row>
    <row r="80" spans="1:8">
      <c r="A80" s="40"/>
      <c r="B80" s="43" t="s">
        <v>116</v>
      </c>
      <c r="C80" s="19"/>
      <c r="D80" s="58"/>
      <c r="E80" s="59"/>
      <c r="F80" s="58"/>
      <c r="G80" s="59"/>
      <c r="H80" s="75"/>
    </row>
    <row r="81" spans="1:8">
      <c r="A81" s="38"/>
      <c r="B81" s="100"/>
      <c r="C81" s="42" t="s">
        <v>33</v>
      </c>
      <c r="D81" s="61">
        <f>SUM(D78:D80)</f>
        <v>0</v>
      </c>
      <c r="E81" s="73">
        <f>SUM(E78:E80)</f>
        <v>0</v>
      </c>
      <c r="F81" s="73">
        <f>SUM(F78:F80)</f>
        <v>0</v>
      </c>
      <c r="G81" s="73">
        <f>SUM(G78:G80)</f>
        <v>118.10124999999999</v>
      </c>
      <c r="H81" s="74">
        <f>SUM(D81:G81)</f>
        <v>118.10124999999999</v>
      </c>
    </row>
    <row r="82" spans="1:8">
      <c r="A82" s="34"/>
      <c r="B82" s="35"/>
      <c r="C82" s="45"/>
      <c r="D82" s="76"/>
      <c r="E82" s="76"/>
      <c r="F82" s="76"/>
      <c r="G82" s="76"/>
      <c r="H82" s="77"/>
    </row>
    <row r="83" spans="1:8">
      <c r="A83" s="46"/>
      <c r="B83" s="44"/>
      <c r="C83" s="44" t="s">
        <v>34</v>
      </c>
      <c r="D83" s="73">
        <f>D66+D71+D75+D81</f>
        <v>1829.1</v>
      </c>
      <c r="E83" s="73">
        <f>E66+E71+E75+E81</f>
        <v>0</v>
      </c>
      <c r="F83" s="73">
        <f>F66+F71+F75+F81</f>
        <v>0</v>
      </c>
      <c r="G83" s="73">
        <f>G66+G71+G75+G81</f>
        <v>157.24124999999998</v>
      </c>
      <c r="H83" s="74">
        <f>SUM(D83:G83)</f>
        <v>1986.3412499999999</v>
      </c>
    </row>
    <row r="84" spans="1:8">
      <c r="A84" s="34"/>
      <c r="B84" s="35"/>
      <c r="C84" s="17"/>
      <c r="D84" s="58"/>
      <c r="E84" s="59"/>
      <c r="F84" s="58"/>
      <c r="G84" s="59"/>
      <c r="H84" s="60"/>
    </row>
    <row r="85" spans="1:8">
      <c r="A85" s="34">
        <v>14</v>
      </c>
      <c r="B85" s="35" t="s">
        <v>58</v>
      </c>
      <c r="C85" s="7" t="s">
        <v>36</v>
      </c>
      <c r="D85" s="58">
        <f>ROUND(D83*0.02,2)</f>
        <v>36.58</v>
      </c>
      <c r="E85" s="59">
        <f>ROUND(E83*0.02,2)</f>
        <v>0</v>
      </c>
      <c r="F85" s="58">
        <f>ROUND(F83*0.02,2)</f>
        <v>0</v>
      </c>
      <c r="G85" s="59">
        <f>ROUND((G83-G81)*0.02,2)</f>
        <v>0.78</v>
      </c>
      <c r="H85" s="60">
        <f>D85+E85+F85+G85</f>
        <v>37.36</v>
      </c>
    </row>
    <row r="86" spans="1:8">
      <c r="A86" s="34"/>
      <c r="B86" s="35" t="s">
        <v>59</v>
      </c>
      <c r="C86" s="19" t="s">
        <v>113</v>
      </c>
      <c r="D86" s="58"/>
      <c r="E86" s="59"/>
      <c r="F86" s="58"/>
      <c r="G86" s="59"/>
      <c r="H86" s="60"/>
    </row>
    <row r="87" spans="1:8" ht="13.5" thickBot="1">
      <c r="A87" s="34"/>
      <c r="B87" s="3"/>
      <c r="C87" s="7"/>
      <c r="D87" s="58"/>
      <c r="E87" s="59"/>
      <c r="F87" s="58"/>
      <c r="G87" s="59"/>
      <c r="H87" s="60"/>
    </row>
    <row r="88" spans="1:8">
      <c r="A88" s="41"/>
      <c r="B88" s="11"/>
      <c r="C88" s="11"/>
      <c r="D88" s="78"/>
      <c r="E88" s="78"/>
      <c r="F88" s="78"/>
      <c r="G88" s="78"/>
      <c r="H88" s="79"/>
    </row>
    <row r="89" spans="1:8">
      <c r="A89" s="40"/>
      <c r="B89" s="12"/>
      <c r="C89" s="43" t="s">
        <v>91</v>
      </c>
      <c r="D89" s="80">
        <f>D83+D85</f>
        <v>1865.6799999999998</v>
      </c>
      <c r="E89" s="80">
        <f>E83+E85</f>
        <v>0</v>
      </c>
      <c r="F89" s="80">
        <f>F83+F85</f>
        <v>0</v>
      </c>
      <c r="G89" s="80">
        <f>G83+G85</f>
        <v>158.02124999999998</v>
      </c>
      <c r="H89" s="81">
        <f>SUM(D89:G89)</f>
        <v>2023.7012499999998</v>
      </c>
    </row>
    <row r="90" spans="1:8">
      <c r="A90" s="40"/>
      <c r="B90" s="12"/>
      <c r="C90" s="43"/>
      <c r="D90" s="80"/>
      <c r="E90" s="80"/>
      <c r="F90" s="80"/>
      <c r="G90" s="80"/>
      <c r="H90" s="81"/>
    </row>
    <row r="91" spans="1:8">
      <c r="A91" s="40"/>
      <c r="B91" s="12"/>
      <c r="C91" s="43" t="s">
        <v>111</v>
      </c>
      <c r="D91" s="80">
        <f>ROUND(D89*0.2,2)</f>
        <v>373.14</v>
      </c>
      <c r="E91" s="80">
        <f>ROUND(E89*0.2,2)</f>
        <v>0</v>
      </c>
      <c r="F91" s="80">
        <f>ROUND(F89*0.2,2)</f>
        <v>0</v>
      </c>
      <c r="G91" s="80">
        <f>ROUND((G89-G78)*0.2,2)</f>
        <v>13.94</v>
      </c>
      <c r="H91" s="81">
        <f>SUM(D91:G91)</f>
        <v>387.08</v>
      </c>
    </row>
    <row r="92" spans="1:8">
      <c r="A92" s="40"/>
      <c r="B92" s="12"/>
      <c r="C92" s="43"/>
      <c r="D92" s="80"/>
      <c r="E92" s="80"/>
      <c r="F92" s="80"/>
      <c r="G92" s="80"/>
      <c r="H92" s="81"/>
    </row>
    <row r="93" spans="1:8">
      <c r="A93" s="40"/>
      <c r="B93" s="12"/>
      <c r="C93" s="43" t="s">
        <v>92</v>
      </c>
      <c r="D93" s="80">
        <f>D89+D91</f>
        <v>2238.8199999999997</v>
      </c>
      <c r="E93" s="80">
        <f>E89+E91</f>
        <v>0</v>
      </c>
      <c r="F93" s="80">
        <f>F89+F91</f>
        <v>0</v>
      </c>
      <c r="G93" s="80">
        <f>G89+G91</f>
        <v>171.96124999999998</v>
      </c>
      <c r="H93" s="81">
        <f>SUM(D93:G93)</f>
        <v>2410.7812499999995</v>
      </c>
    </row>
    <row r="94" spans="1:8" ht="13.5" thickBot="1">
      <c r="A94" s="10"/>
      <c r="B94" s="13"/>
      <c r="C94" s="13"/>
      <c r="D94" s="82"/>
      <c r="E94" s="82"/>
      <c r="F94" s="82"/>
      <c r="G94" s="82"/>
      <c r="H94" s="83"/>
    </row>
    <row r="95" spans="1:8">
      <c r="A95" s="3"/>
      <c r="B95" s="3"/>
      <c r="C95" s="3"/>
      <c r="D95" s="84"/>
      <c r="E95" s="84"/>
      <c r="F95" s="84"/>
      <c r="G95" s="84"/>
      <c r="H95" s="84"/>
    </row>
    <row r="97" spans="1:8">
      <c r="A97" s="1"/>
      <c r="B97" s="1" t="s">
        <v>37</v>
      </c>
      <c r="C97" s="1"/>
      <c r="D97" s="1"/>
      <c r="E97" s="1"/>
      <c r="F97" s="1"/>
      <c r="G97" s="1"/>
      <c r="H97" s="1"/>
    </row>
    <row r="98" spans="1:8">
      <c r="A98" s="1"/>
      <c r="B98" s="1"/>
      <c r="C98" s="1"/>
      <c r="D98" s="1"/>
      <c r="E98" s="1"/>
      <c r="F98" s="1"/>
      <c r="G98" s="1"/>
      <c r="H98" s="1"/>
    </row>
    <row r="99" spans="1:8">
      <c r="A99" s="1"/>
      <c r="B99" s="1" t="s">
        <v>38</v>
      </c>
      <c r="C99" s="1"/>
      <c r="D99" s="1"/>
      <c r="E99" s="1"/>
      <c r="F99" s="1"/>
      <c r="G99" s="1"/>
      <c r="H99" s="1"/>
    </row>
    <row r="100" spans="1:8">
      <c r="A100" s="1"/>
      <c r="B100" s="1"/>
      <c r="C100" s="1"/>
      <c r="D100" s="1"/>
      <c r="E100" s="1"/>
      <c r="F100" s="1"/>
      <c r="G100" s="1"/>
      <c r="H100" s="1"/>
    </row>
    <row r="101" spans="1:8">
      <c r="A101" s="1"/>
      <c r="B101" s="1" t="s">
        <v>48</v>
      </c>
      <c r="C101" s="1"/>
      <c r="D101" s="1"/>
      <c r="E101" s="1"/>
      <c r="F101" s="1"/>
      <c r="G101" s="1"/>
      <c r="H101" s="1"/>
    </row>
    <row r="102" spans="1:8">
      <c r="A102" s="1"/>
      <c r="B102" s="1"/>
      <c r="C102" s="1"/>
      <c r="D102" s="1"/>
      <c r="E102" s="1"/>
      <c r="F102" s="1"/>
      <c r="G102" s="1"/>
      <c r="H102" s="1"/>
    </row>
    <row r="103" spans="1:8">
      <c r="A103" s="1"/>
      <c r="B103" s="1" t="s">
        <v>39</v>
      </c>
      <c r="C103" s="1"/>
      <c r="D103" s="1"/>
      <c r="E103" s="1"/>
      <c r="F103" s="1"/>
      <c r="G103" s="1"/>
      <c r="H103" s="1"/>
    </row>
  </sheetData>
  <mergeCells count="9">
    <mergeCell ref="A16:H16"/>
    <mergeCell ref="D18:G18"/>
    <mergeCell ref="B3:C3"/>
    <mergeCell ref="A6:B6"/>
    <mergeCell ref="A9:D9"/>
    <mergeCell ref="A12:H12"/>
    <mergeCell ref="A13:H13"/>
    <mergeCell ref="A14:H14"/>
    <mergeCell ref="A15:H15"/>
  </mergeCells>
  <phoneticPr fontId="0" type="noConversion"/>
  <pageMargins left="0.70866141732283472" right="0.70866141732283472" top="0.78740157480314965" bottom="0.74803149606299213" header="0.31496062992125984" footer="0.31496062992125984"/>
  <pageSetup paperSize="9" scale="9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"/>
  <sheetViews>
    <sheetView workbookViewId="0">
      <selection activeCell="A2" sqref="A2:J2"/>
    </sheetView>
  </sheetViews>
  <sheetFormatPr defaultRowHeight="12.75"/>
  <cols>
    <col min="1" max="1" width="6.7109375" customWidth="1"/>
    <col min="2" max="2" width="10.7109375" customWidth="1"/>
    <col min="3" max="3" width="38.140625" customWidth="1"/>
    <col min="4" max="9" width="12.7109375" customWidth="1"/>
  </cols>
  <sheetData>
    <row r="1" spans="1:17" ht="15">
      <c r="J1" s="86" t="s">
        <v>61</v>
      </c>
    </row>
    <row r="2" spans="1:17">
      <c r="A2" s="123" t="s">
        <v>135</v>
      </c>
      <c r="B2" s="123"/>
      <c r="C2" s="123"/>
      <c r="D2" s="123"/>
      <c r="E2" s="123"/>
      <c r="F2" s="123"/>
      <c r="G2" s="123"/>
      <c r="H2" s="123"/>
      <c r="I2" s="123"/>
      <c r="J2" s="123"/>
      <c r="K2" s="104"/>
      <c r="L2" s="104"/>
      <c r="M2" s="104"/>
      <c r="N2" s="104"/>
      <c r="O2" s="104"/>
      <c r="P2" s="104"/>
      <c r="Q2" s="104"/>
    </row>
    <row r="3" spans="1:17" ht="15">
      <c r="A3" s="124" t="s">
        <v>100</v>
      </c>
      <c r="B3" s="124"/>
      <c r="C3" s="124"/>
      <c r="D3" s="124"/>
      <c r="E3" s="124"/>
      <c r="F3" s="124"/>
      <c r="G3" s="124"/>
      <c r="H3" s="124"/>
      <c r="I3" s="124"/>
      <c r="J3" s="124"/>
    </row>
    <row r="4" spans="1:17">
      <c r="A4" s="125" t="s">
        <v>62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7" ht="15">
      <c r="A5" t="s">
        <v>63</v>
      </c>
      <c r="C5" s="106" t="s">
        <v>112</v>
      </c>
      <c r="D5" s="87"/>
      <c r="E5" s="87"/>
      <c r="F5" s="87"/>
      <c r="G5" s="87"/>
      <c r="H5" s="87"/>
      <c r="I5" s="88"/>
      <c r="J5" s="88"/>
    </row>
    <row r="6" spans="1:17" ht="15">
      <c r="A6" t="s">
        <v>64</v>
      </c>
      <c r="I6" s="103">
        <f>I8</f>
        <v>289.08</v>
      </c>
      <c r="J6" t="s">
        <v>65</v>
      </c>
    </row>
    <row r="7" spans="1:17" ht="15">
      <c r="A7" t="s">
        <v>66</v>
      </c>
      <c r="I7" s="103">
        <f>I20</f>
        <v>37.020000000000003</v>
      </c>
      <c r="J7" t="s">
        <v>65</v>
      </c>
    </row>
    <row r="8" spans="1:17" ht="15">
      <c r="A8" t="s">
        <v>67</v>
      </c>
      <c r="I8" s="103">
        <f>H20</f>
        <v>289.08</v>
      </c>
      <c r="J8" t="s">
        <v>65</v>
      </c>
    </row>
    <row r="9" spans="1:17" ht="15">
      <c r="A9" s="126" t="s">
        <v>68</v>
      </c>
      <c r="B9" s="126"/>
      <c r="C9" s="126"/>
      <c r="D9" s="126"/>
      <c r="E9" s="126"/>
      <c r="F9" s="126"/>
      <c r="G9" s="126"/>
      <c r="H9" s="126"/>
      <c r="I9" s="126"/>
      <c r="J9" s="126"/>
    </row>
    <row r="10" spans="1:17" ht="13.5" thickBot="1">
      <c r="A10" s="48" t="s">
        <v>69</v>
      </c>
    </row>
    <row r="11" spans="1:17" ht="42.75" thickBot="1">
      <c r="A11" s="118" t="s">
        <v>70</v>
      </c>
      <c r="B11" s="89" t="s">
        <v>71</v>
      </c>
      <c r="C11" s="118" t="s">
        <v>72</v>
      </c>
      <c r="D11" s="120" t="s">
        <v>73</v>
      </c>
      <c r="E11" s="121"/>
      <c r="F11" s="121"/>
      <c r="G11" s="121"/>
      <c r="H11" s="122"/>
      <c r="I11" s="118" t="s">
        <v>74</v>
      </c>
      <c r="J11" s="118" t="s">
        <v>75</v>
      </c>
    </row>
    <row r="12" spans="1:17" ht="32.25" thickBot="1">
      <c r="A12" s="119"/>
      <c r="B12" s="90" t="s">
        <v>76</v>
      </c>
      <c r="C12" s="119"/>
      <c r="D12" s="90" t="s">
        <v>77</v>
      </c>
      <c r="E12" s="90" t="s">
        <v>78</v>
      </c>
      <c r="F12" s="90" t="s">
        <v>79</v>
      </c>
      <c r="G12" s="90" t="s">
        <v>80</v>
      </c>
      <c r="H12" s="90" t="s">
        <v>81</v>
      </c>
      <c r="I12" s="119"/>
      <c r="J12" s="119"/>
    </row>
    <row r="13" spans="1:17" ht="13.5" thickBot="1">
      <c r="A13" s="91">
        <v>1</v>
      </c>
      <c r="B13" s="92">
        <v>2</v>
      </c>
      <c r="C13" s="92">
        <v>3</v>
      </c>
      <c r="D13" s="92">
        <v>4</v>
      </c>
      <c r="E13" s="92">
        <v>5</v>
      </c>
      <c r="F13" s="92">
        <v>6</v>
      </c>
      <c r="G13" s="92">
        <v>7</v>
      </c>
      <c r="H13" s="92">
        <v>8</v>
      </c>
      <c r="I13" s="92">
        <v>9</v>
      </c>
      <c r="J13" s="92">
        <v>10</v>
      </c>
    </row>
    <row r="14" spans="1:17">
      <c r="A14" s="85">
        <v>1</v>
      </c>
      <c r="B14" s="93" t="s">
        <v>96</v>
      </c>
      <c r="C14" t="s">
        <v>117</v>
      </c>
      <c r="D14" s="101">
        <f>ROUND(12.937,2)</f>
        <v>12.94</v>
      </c>
      <c r="E14" s="101"/>
      <c r="F14" s="101"/>
      <c r="G14" s="101"/>
      <c r="H14" s="101">
        <f>SUM(D14:G14)</f>
        <v>12.94</v>
      </c>
      <c r="I14" s="101">
        <f>ROUND(2.603,2)</f>
        <v>2.6</v>
      </c>
    </row>
    <row r="15" spans="1:17">
      <c r="A15" s="85">
        <f>A14+1</f>
        <v>2</v>
      </c>
      <c r="B15" s="93" t="s">
        <v>97</v>
      </c>
      <c r="C15" s="48" t="s">
        <v>118</v>
      </c>
      <c r="D15" s="101">
        <f>ROUND(114.976,2)</f>
        <v>114.98</v>
      </c>
      <c r="E15" s="101"/>
      <c r="F15" s="101"/>
      <c r="G15" s="101"/>
      <c r="H15" s="101">
        <f>SUM(D15:G15)</f>
        <v>114.98</v>
      </c>
      <c r="I15" s="101">
        <f>ROUND(9.564,2)</f>
        <v>9.56</v>
      </c>
    </row>
    <row r="16" spans="1:17">
      <c r="A16" s="85">
        <f>A15+1</f>
        <v>3</v>
      </c>
      <c r="B16" s="93" t="s">
        <v>98</v>
      </c>
      <c r="C16" t="s">
        <v>119</v>
      </c>
      <c r="D16" s="102">
        <f>ROUND(54.235,2)</f>
        <v>54.24</v>
      </c>
      <c r="E16" s="101"/>
      <c r="F16" s="101"/>
      <c r="G16" s="101"/>
      <c r="H16" s="101">
        <f>SUM(D16:G16)</f>
        <v>54.24</v>
      </c>
      <c r="I16" s="101">
        <f>ROUND(4.506,2)</f>
        <v>4.51</v>
      </c>
    </row>
    <row r="17" spans="1:10">
      <c r="A17" s="85">
        <f>A16+1</f>
        <v>4</v>
      </c>
      <c r="B17" s="93" t="s">
        <v>99</v>
      </c>
      <c r="C17" t="s">
        <v>120</v>
      </c>
      <c r="D17" s="102">
        <f>ROUND(100.411,2)</f>
        <v>100.41</v>
      </c>
      <c r="E17" s="101"/>
      <c r="F17" s="101"/>
      <c r="G17" s="101"/>
      <c r="H17" s="101">
        <f>SUM(D17:G17)</f>
        <v>100.41</v>
      </c>
      <c r="I17" s="101">
        <f>ROUND(20.222,2)</f>
        <v>20.22</v>
      </c>
    </row>
    <row r="18" spans="1:10">
      <c r="A18" s="85">
        <f>A17+1</f>
        <v>5</v>
      </c>
      <c r="B18" s="93" t="s">
        <v>101</v>
      </c>
      <c r="C18" t="s">
        <v>121</v>
      </c>
      <c r="D18" s="102">
        <f>ROUND(6.507,2)</f>
        <v>6.51</v>
      </c>
      <c r="E18" s="101"/>
      <c r="F18" s="101"/>
      <c r="G18" s="101"/>
      <c r="H18" s="101">
        <f>SUM(D18:G18)</f>
        <v>6.51</v>
      </c>
      <c r="I18" s="101">
        <f>ROUND(0.132,2)</f>
        <v>0.13</v>
      </c>
    </row>
    <row r="19" spans="1:10">
      <c r="D19" s="94"/>
      <c r="E19" s="94"/>
      <c r="F19" s="94"/>
      <c r="G19" s="94"/>
      <c r="H19" s="95"/>
      <c r="I19" s="94"/>
    </row>
    <row r="20" spans="1:10" ht="15">
      <c r="C20" s="96" t="s">
        <v>82</v>
      </c>
      <c r="D20" s="105">
        <f t="shared" ref="D20:I20" si="0">SUM(D14:D19)</f>
        <v>289.08</v>
      </c>
      <c r="E20" s="105">
        <f t="shared" si="0"/>
        <v>0</v>
      </c>
      <c r="F20" s="105">
        <f t="shared" si="0"/>
        <v>0</v>
      </c>
      <c r="G20" s="105">
        <f t="shared" si="0"/>
        <v>0</v>
      </c>
      <c r="H20" s="105">
        <f t="shared" si="0"/>
        <v>289.08</v>
      </c>
      <c r="I20" s="105">
        <f t="shared" si="0"/>
        <v>37.020000000000003</v>
      </c>
    </row>
    <row r="22" spans="1:10" ht="15">
      <c r="A22" t="s">
        <v>83</v>
      </c>
      <c r="D22" s="97"/>
      <c r="E22" s="97"/>
      <c r="F22" s="97"/>
      <c r="G22" s="97"/>
      <c r="H22" s="97"/>
      <c r="I22" s="54" t="s">
        <v>122</v>
      </c>
      <c r="J22" s="97"/>
    </row>
    <row r="23" spans="1:10">
      <c r="D23" s="98" t="s">
        <v>84</v>
      </c>
    </row>
    <row r="24" spans="1:10">
      <c r="A24" t="s">
        <v>85</v>
      </c>
      <c r="D24" t="s">
        <v>86</v>
      </c>
      <c r="I24" s="48" t="s">
        <v>122</v>
      </c>
    </row>
    <row r="25" spans="1:10">
      <c r="C25" s="98" t="s">
        <v>87</v>
      </c>
      <c r="F25" s="98" t="s">
        <v>84</v>
      </c>
    </row>
    <row r="26" spans="1:10">
      <c r="A26" t="s">
        <v>88</v>
      </c>
      <c r="I26" s="48" t="s">
        <v>122</v>
      </c>
    </row>
    <row r="27" spans="1:10">
      <c r="D27" s="98" t="s">
        <v>89</v>
      </c>
    </row>
    <row r="28" spans="1:10">
      <c r="A28" t="s">
        <v>90</v>
      </c>
      <c r="I28" s="48" t="s">
        <v>122</v>
      </c>
    </row>
    <row r="29" spans="1:10">
      <c r="D29" t="s">
        <v>89</v>
      </c>
    </row>
  </sheetData>
  <mergeCells count="9">
    <mergeCell ref="J11:J12"/>
    <mergeCell ref="A11:A12"/>
    <mergeCell ref="C11:C12"/>
    <mergeCell ref="D11:H11"/>
    <mergeCell ref="I11:I12"/>
    <mergeCell ref="A2:J2"/>
    <mergeCell ref="A3:J3"/>
    <mergeCell ref="A4:J4"/>
    <mergeCell ref="A9:J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4" fitToHeight="0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abSelected="1" workbookViewId="0">
      <selection activeCell="A2" sqref="A2:J2"/>
    </sheetView>
  </sheetViews>
  <sheetFormatPr defaultRowHeight="12.75"/>
  <cols>
    <col min="1" max="1" width="6.7109375" customWidth="1"/>
    <col min="2" max="2" width="10.7109375" customWidth="1"/>
    <col min="3" max="3" width="38.140625" customWidth="1"/>
    <col min="4" max="9" width="12.7109375" customWidth="1"/>
  </cols>
  <sheetData>
    <row r="1" spans="1:10" ht="15">
      <c r="J1" s="86" t="s">
        <v>61</v>
      </c>
    </row>
    <row r="2" spans="1:10">
      <c r="A2" s="123" t="s">
        <v>136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0" ht="15">
      <c r="A3" s="124" t="s">
        <v>100</v>
      </c>
      <c r="B3" s="124"/>
      <c r="C3" s="124"/>
      <c r="D3" s="124"/>
      <c r="E3" s="124"/>
      <c r="F3" s="124"/>
      <c r="G3" s="124"/>
      <c r="H3" s="124"/>
      <c r="I3" s="124"/>
      <c r="J3" s="124"/>
    </row>
    <row r="4" spans="1:10">
      <c r="A4" s="125" t="s">
        <v>62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ht="15">
      <c r="A5" t="s">
        <v>63</v>
      </c>
      <c r="C5" s="106" t="s">
        <v>112</v>
      </c>
      <c r="D5" s="87"/>
      <c r="E5" s="87"/>
      <c r="F5" s="87"/>
      <c r="G5" s="87"/>
      <c r="H5" s="87"/>
      <c r="I5" s="88"/>
      <c r="J5" s="88"/>
    </row>
    <row r="6" spans="1:10" ht="15">
      <c r="A6" t="s">
        <v>64</v>
      </c>
      <c r="I6" s="103">
        <f>I8</f>
        <v>1774.1</v>
      </c>
      <c r="J6" t="s">
        <v>65</v>
      </c>
    </row>
    <row r="7" spans="1:10" ht="15">
      <c r="A7" t="s">
        <v>66</v>
      </c>
      <c r="I7" s="103">
        <f>I20</f>
        <v>323.47999999999996</v>
      </c>
      <c r="J7" t="s">
        <v>65</v>
      </c>
    </row>
    <row r="8" spans="1:10" ht="15">
      <c r="A8" t="s">
        <v>67</v>
      </c>
      <c r="I8" s="103">
        <f>H20</f>
        <v>1774.1</v>
      </c>
      <c r="J8" t="s">
        <v>65</v>
      </c>
    </row>
    <row r="9" spans="1:10" ht="15">
      <c r="A9" s="126" t="s">
        <v>68</v>
      </c>
      <c r="B9" s="126"/>
      <c r="C9" s="126"/>
      <c r="D9" s="126"/>
      <c r="E9" s="126"/>
      <c r="F9" s="126"/>
      <c r="G9" s="126"/>
      <c r="H9" s="126"/>
      <c r="I9" s="126"/>
      <c r="J9" s="126"/>
    </row>
    <row r="10" spans="1:10" ht="13.5" thickBot="1">
      <c r="A10" s="48" t="s">
        <v>127</v>
      </c>
    </row>
    <row r="11" spans="1:10" ht="42.75" thickBot="1">
      <c r="A11" s="118" t="s">
        <v>70</v>
      </c>
      <c r="B11" s="89" t="s">
        <v>71</v>
      </c>
      <c r="C11" s="118" t="s">
        <v>72</v>
      </c>
      <c r="D11" s="120" t="s">
        <v>73</v>
      </c>
      <c r="E11" s="121"/>
      <c r="F11" s="121"/>
      <c r="G11" s="121"/>
      <c r="H11" s="122"/>
      <c r="I11" s="118" t="s">
        <v>74</v>
      </c>
      <c r="J11" s="118" t="s">
        <v>75</v>
      </c>
    </row>
    <row r="12" spans="1:10" ht="32.25" thickBot="1">
      <c r="A12" s="119"/>
      <c r="B12" s="90" t="s">
        <v>76</v>
      </c>
      <c r="C12" s="119"/>
      <c r="D12" s="90" t="s">
        <v>77</v>
      </c>
      <c r="E12" s="90" t="s">
        <v>78</v>
      </c>
      <c r="F12" s="90" t="s">
        <v>79</v>
      </c>
      <c r="G12" s="90" t="s">
        <v>80</v>
      </c>
      <c r="H12" s="90" t="s">
        <v>81</v>
      </c>
      <c r="I12" s="119"/>
      <c r="J12" s="119"/>
    </row>
    <row r="13" spans="1:10" ht="13.5" thickBot="1">
      <c r="A13" s="91">
        <v>1</v>
      </c>
      <c r="B13" s="92">
        <v>2</v>
      </c>
      <c r="C13" s="92">
        <v>3</v>
      </c>
      <c r="D13" s="92">
        <v>4</v>
      </c>
      <c r="E13" s="92">
        <v>5</v>
      </c>
      <c r="F13" s="92">
        <v>6</v>
      </c>
      <c r="G13" s="92">
        <v>7</v>
      </c>
      <c r="H13" s="92">
        <v>8</v>
      </c>
      <c r="I13" s="92">
        <v>9</v>
      </c>
      <c r="J13" s="92">
        <v>10</v>
      </c>
    </row>
    <row r="14" spans="1:10">
      <c r="A14" s="85">
        <v>1</v>
      </c>
      <c r="B14" s="93" t="s">
        <v>96</v>
      </c>
      <c r="C14" t="s">
        <v>117</v>
      </c>
      <c r="D14" s="101">
        <f>ROUND(112.424,2)</f>
        <v>112.42</v>
      </c>
      <c r="E14" s="101"/>
      <c r="F14" s="101"/>
      <c r="G14" s="101"/>
      <c r="H14" s="101">
        <f>SUM(D14:G14)</f>
        <v>112.42</v>
      </c>
      <c r="I14" s="101">
        <f>ROUND(35.102,2)</f>
        <v>35.1</v>
      </c>
    </row>
    <row r="15" spans="1:10">
      <c r="A15" s="85">
        <f>A14+1</f>
        <v>2</v>
      </c>
      <c r="B15" s="93" t="s">
        <v>97</v>
      </c>
      <c r="C15" s="48" t="s">
        <v>118</v>
      </c>
      <c r="D15" s="101">
        <f>ROUND(800.785,2)</f>
        <v>800.79</v>
      </c>
      <c r="E15" s="101"/>
      <c r="F15" s="101"/>
      <c r="G15" s="101"/>
      <c r="H15" s="101">
        <f>SUM(D15:G15)</f>
        <v>800.79</v>
      </c>
      <c r="I15" s="101">
        <f>ROUND(128.84,2)</f>
        <v>128.84</v>
      </c>
    </row>
    <row r="16" spans="1:10">
      <c r="A16" s="85">
        <f>A15+1</f>
        <v>3</v>
      </c>
      <c r="B16" s="93" t="s">
        <v>98</v>
      </c>
      <c r="C16" t="s">
        <v>119</v>
      </c>
      <c r="D16" s="102">
        <f>ROUND(411.904,2)</f>
        <v>411.9</v>
      </c>
      <c r="E16" s="101"/>
      <c r="F16" s="101"/>
      <c r="G16" s="101"/>
      <c r="H16" s="101">
        <f>SUM(D16:G16)</f>
        <v>411.9</v>
      </c>
      <c r="I16" s="101">
        <f>ROUND(60.716,2)</f>
        <v>60.72</v>
      </c>
    </row>
    <row r="17" spans="1:10">
      <c r="A17" s="85">
        <f>A16+1</f>
        <v>4</v>
      </c>
      <c r="B17" s="93" t="s">
        <v>99</v>
      </c>
      <c r="C17" t="s">
        <v>120</v>
      </c>
      <c r="D17" s="102">
        <f>ROUND(405.418,2)</f>
        <v>405.42</v>
      </c>
      <c r="E17" s="101"/>
      <c r="F17" s="101"/>
      <c r="G17" s="101"/>
      <c r="H17" s="101">
        <f>SUM(D17:G17)</f>
        <v>405.42</v>
      </c>
      <c r="I17" s="101">
        <f>ROUND(97.047,2)</f>
        <v>97.05</v>
      </c>
    </row>
    <row r="18" spans="1:10">
      <c r="A18" s="85">
        <f>A17+1</f>
        <v>5</v>
      </c>
      <c r="B18" s="93" t="s">
        <v>101</v>
      </c>
      <c r="C18" t="s">
        <v>121</v>
      </c>
      <c r="D18" s="102">
        <f>ROUND(43.568,2)</f>
        <v>43.57</v>
      </c>
      <c r="E18" s="101"/>
      <c r="F18" s="101"/>
      <c r="G18" s="101"/>
      <c r="H18" s="101">
        <f>SUM(D18:G18)</f>
        <v>43.57</v>
      </c>
      <c r="I18" s="101">
        <f>ROUND(1.767,2)</f>
        <v>1.77</v>
      </c>
    </row>
    <row r="19" spans="1:10">
      <c r="D19" s="94"/>
      <c r="E19" s="94"/>
      <c r="F19" s="94"/>
      <c r="G19" s="94"/>
      <c r="H19" s="95"/>
      <c r="I19" s="94"/>
    </row>
    <row r="20" spans="1:10" ht="15">
      <c r="C20" s="96" t="s">
        <v>82</v>
      </c>
      <c r="D20" s="105">
        <f t="shared" ref="D20:I20" si="0">SUM(D14:D19)</f>
        <v>1774.1</v>
      </c>
      <c r="E20" s="105">
        <f t="shared" si="0"/>
        <v>0</v>
      </c>
      <c r="F20" s="105">
        <f t="shared" si="0"/>
        <v>0</v>
      </c>
      <c r="G20" s="105">
        <f t="shared" si="0"/>
        <v>0</v>
      </c>
      <c r="H20" s="105">
        <f t="shared" si="0"/>
        <v>1774.1</v>
      </c>
      <c r="I20" s="105">
        <f t="shared" si="0"/>
        <v>323.47999999999996</v>
      </c>
    </row>
    <row r="22" spans="1:10" ht="15">
      <c r="A22" t="s">
        <v>83</v>
      </c>
      <c r="D22" s="97"/>
      <c r="E22" s="97"/>
      <c r="F22" s="97"/>
      <c r="G22" s="97"/>
      <c r="H22" s="97"/>
      <c r="I22" s="54" t="s">
        <v>122</v>
      </c>
      <c r="J22" s="97"/>
    </row>
    <row r="23" spans="1:10">
      <c r="D23" s="98" t="s">
        <v>84</v>
      </c>
    </row>
    <row r="24" spans="1:10">
      <c r="A24" t="s">
        <v>85</v>
      </c>
      <c r="D24" t="s">
        <v>86</v>
      </c>
      <c r="I24" s="48" t="s">
        <v>122</v>
      </c>
    </row>
    <row r="25" spans="1:10">
      <c r="C25" s="98" t="s">
        <v>87</v>
      </c>
      <c r="F25" s="98" t="s">
        <v>84</v>
      </c>
    </row>
    <row r="26" spans="1:10">
      <c r="A26" t="s">
        <v>88</v>
      </c>
      <c r="I26" s="48" t="s">
        <v>122</v>
      </c>
    </row>
    <row r="27" spans="1:10">
      <c r="D27" s="98" t="s">
        <v>89</v>
      </c>
    </row>
    <row r="28" spans="1:10">
      <c r="A28" t="s">
        <v>90</v>
      </c>
      <c r="I28" s="48" t="s">
        <v>122</v>
      </c>
    </row>
    <row r="29" spans="1:10">
      <c r="D29" t="s">
        <v>89</v>
      </c>
    </row>
  </sheetData>
  <mergeCells count="9">
    <mergeCell ref="J11:J12"/>
    <mergeCell ref="A11:A12"/>
    <mergeCell ref="C11:C12"/>
    <mergeCell ref="D11:H11"/>
    <mergeCell ref="I11:I12"/>
    <mergeCell ref="A2:J2"/>
    <mergeCell ref="A3:J3"/>
    <mergeCell ref="A4:J4"/>
    <mergeCell ref="A9:J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ССР-бц</vt:lpstr>
      <vt:lpstr>ССР-тц</vt:lpstr>
      <vt:lpstr>ОСР-бц</vt:lpstr>
      <vt:lpstr>ОСР-тц</vt:lpstr>
      <vt:lpstr>'ОСР-бц'!Заголовки_для_печати</vt:lpstr>
      <vt:lpstr>'ССР-бц'!Заголовки_для_печати</vt:lpstr>
      <vt:lpstr>'ССР-тц'!Заголовки_для_печати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2019-07-25T04:31:53Z</cp:lastPrinted>
  <dcterms:created xsi:type="dcterms:W3CDTF">1996-10-08T23:32:33Z</dcterms:created>
  <dcterms:modified xsi:type="dcterms:W3CDTF">2019-07-26T03:31:54Z</dcterms:modified>
</cp:coreProperties>
</file>